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12285" windowHeight="7770" tabRatio="494" activeTab="0"/>
  </bookViews>
  <sheets>
    <sheet name="Summary" sheetId="1" r:id="rId1"/>
    <sheet name="Transportation" sheetId="2" r:id="rId2"/>
    <sheet name="EMFAC CoSD 06" sheetId="3" r:id="rId3"/>
    <sheet name="Other" sheetId="4" r:id="rId4"/>
    <sheet name="OFFROAD 2005" sheetId="5" r:id="rId5"/>
    <sheet name="Wastewater" sheetId="6" r:id="rId6"/>
    <sheet name="Potable Water" sheetId="7" r:id="rId7"/>
    <sheet name="AG Residue Burn" sheetId="8" r:id="rId8"/>
    <sheet name="AG Soil Mgmt" sheetId="9" r:id="rId9"/>
    <sheet name="AG Enteric Fermentation" sheetId="10" r:id="rId10"/>
    <sheet name="AG Manure Mgmt" sheetId="11" r:id="rId11"/>
    <sheet name="AG Energy" sheetId="12" r:id="rId12"/>
    <sheet name="AG Synth Fertilizer Calcs" sheetId="13" r:id="rId13"/>
  </sheets>
  <externalReferences>
    <externalReference r:id="rId16"/>
    <externalReference r:id="rId17"/>
  </externalReferences>
  <definedNames>
    <definedName name="af2mg">'Summary'!$N$8</definedName>
    <definedName name="Agriculture">'Summary'!$I$8</definedName>
    <definedName name="Bacteria">#REF!</definedName>
    <definedName name="ClimSmart">'[1]Energy'!$C$5</definedName>
    <definedName name="ctoco2">'Summary'!$N$7</definedName>
    <definedName name="Denitrification">#REF!</definedName>
    <definedName name="e_ch4">'[1]Main Page'!$M$35</definedName>
    <definedName name="e_co2">'[1]Main Page'!$L$35</definedName>
    <definedName name="e_efac_co2">'[1]Energy'!$D$8</definedName>
    <definedName name="e_n2o">'[1]Main Page'!$N$35</definedName>
    <definedName name="EFerment">'AG Enteric Fermentation'!$E$11</definedName>
    <definedName name="Energy_CO2e">'[1]Energy'!$I$28</definedName>
    <definedName name="Energy1">'AG Energy'!$D$21</definedName>
    <definedName name="Energy2">'AG Energy'!$D$9</definedName>
    <definedName name="esmart_efac_co2">'[1]Energy'!$D$9</definedName>
    <definedName name="gwp_ch4">'[1]Main Page'!$M$39</definedName>
    <definedName name="gwp_n2o">'[1]Main Page'!$N$39</definedName>
    <definedName name="lbtomt">'[1]Main Page'!$I$9</definedName>
    <definedName name="location">'Summary'!$C$2</definedName>
    <definedName name="ManureMgmt">'AG Manure Mgmt'!$E$12</definedName>
    <definedName name="methane">'Summary'!$N$3</definedName>
    <definedName name="mwh2mgy_NorCal">'[1]Main Page'!$J$44</definedName>
    <definedName name="mwh2mgy_SoCal">'[1]Main Page'!$J$43</definedName>
    <definedName name="n2ton2o">'Summary'!$N$6</definedName>
    <definedName name="ng_efac_co2">'[1]Energy'!$D$10</definedName>
    <definedName name="ngsmart_efac_co2">'[1]Energy'!$D$11</definedName>
    <definedName name="nitrousoxide">'Summary'!$N$4</definedName>
    <definedName name="Question_1">#REF!</definedName>
    <definedName name="Question_2">#REF!</definedName>
    <definedName name="Question_2_on_this_sheet">#REF!</definedName>
    <definedName name="Question_on_this_sheet">#REF!</definedName>
    <definedName name="ResidueBurn">'AG Residue Burn'!$I$13</definedName>
    <definedName name="SoilMgmt">'AG Soil Mgmt'!$I$13</definedName>
    <definedName name="st2mt">'Summary'!$N$5</definedName>
    <definedName name="vmt_year">'[1]Transportation'!$C$5</definedName>
    <definedName name="wastewater">'Wastewater'!$I$7</definedName>
    <definedName name="water">'Potable Water'!$K$10</definedName>
    <definedName name="year">'Summary'!$C$3</definedName>
  </definedNames>
  <calcPr fullCalcOnLoad="1" iterate="1" iterateCount="1000" iterateDelta="0.1"/>
</workbook>
</file>

<file path=xl/comments2.xml><?xml version="1.0" encoding="utf-8"?>
<comments xmlns="http://schemas.openxmlformats.org/spreadsheetml/2006/main">
  <authors>
    <author>Lu, George</author>
  </authors>
  <commentList>
    <comment ref="K22" authorId="0">
      <text>
        <r>
          <rPr>
            <b/>
            <sz val="8"/>
            <rFont val="Tahoma"/>
            <family val="2"/>
          </rPr>
          <t>Lu, George:</t>
        </r>
        <r>
          <rPr>
            <sz val="8"/>
            <rFont val="Tahoma"/>
            <family val="2"/>
          </rPr>
          <t xml:space="preserve">
Weighted average</t>
        </r>
      </text>
    </comment>
    <comment ref="L22" authorId="0">
      <text>
        <r>
          <rPr>
            <b/>
            <sz val="8"/>
            <rFont val="Tahoma"/>
            <family val="2"/>
          </rPr>
          <t>Lu, George:</t>
        </r>
        <r>
          <rPr>
            <sz val="8"/>
            <rFont val="Tahoma"/>
            <family val="2"/>
          </rPr>
          <t xml:space="preserve">
Weighted average
</t>
        </r>
      </text>
    </comment>
  </commentList>
</comments>
</file>

<file path=xl/comments9.xml><?xml version="1.0" encoding="utf-8"?>
<comments xmlns="http://schemas.openxmlformats.org/spreadsheetml/2006/main">
  <authors>
    <author>Cheryl Laskowski</author>
  </authors>
  <commentList>
    <comment ref="M6" authorId="0">
      <text>
        <r>
          <rPr>
            <b/>
            <sz val="10"/>
            <rFont val="Tahoma"/>
            <family val="2"/>
          </rPr>
          <t>Cheryl Laskowski:</t>
        </r>
        <r>
          <rPr>
            <sz val="10"/>
            <rFont val="Tahoma"/>
            <family val="2"/>
          </rPr>
          <t xml:space="preserve">
Couldn't find online; e-mailed
fertilizer@cdfa.ca.gov</t>
        </r>
      </text>
    </comment>
  </commentList>
</comments>
</file>

<file path=xl/sharedStrings.xml><?xml version="1.0" encoding="utf-8"?>
<sst xmlns="http://schemas.openxmlformats.org/spreadsheetml/2006/main" count="10886" uniqueCount="627">
  <si>
    <t>Crop</t>
  </si>
  <si>
    <t>Corn</t>
  </si>
  <si>
    <t>Rice</t>
  </si>
  <si>
    <t>Wheat</t>
  </si>
  <si>
    <t>Barley</t>
  </si>
  <si>
    <t>Total Emissions</t>
  </si>
  <si>
    <t>Enteric Fermentation</t>
  </si>
  <si>
    <t>Manure Management</t>
  </si>
  <si>
    <t>Cattle</t>
  </si>
  <si>
    <t>Milk Cows</t>
  </si>
  <si>
    <t>Total</t>
  </si>
  <si>
    <t>Total Cattle (2007)</t>
  </si>
  <si>
    <t>Sources</t>
  </si>
  <si>
    <t>GHG</t>
  </si>
  <si>
    <t>Emissions
(tons/day)</t>
  </si>
  <si>
    <r>
      <t>Carbon Dioxide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</si>
  <si>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Methane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</si>
  <si>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Nitrous Oxide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O)</t>
    </r>
  </si>
  <si>
    <t>San Diego County Greenhouse Gas Emissions Inventory</t>
  </si>
  <si>
    <t>San Diego 2005 Annual Crop Report</t>
  </si>
  <si>
    <r>
      <t>Total Acres
Harvested (acre/yr)</t>
    </r>
    <r>
      <rPr>
        <b/>
        <vertAlign val="superscript"/>
        <sz val="10"/>
        <rFont val="Arial"/>
        <family val="2"/>
      </rPr>
      <t>1</t>
    </r>
  </si>
  <si>
    <r>
      <t>Percent 
Acres 
Burned</t>
    </r>
    <r>
      <rPr>
        <b/>
        <vertAlign val="superscript"/>
        <sz val="10"/>
        <rFont val="Arial"/>
        <family val="2"/>
      </rPr>
      <t>2</t>
    </r>
  </si>
  <si>
    <r>
      <t xml:space="preserve">Emission Factors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(tons/acre burned)</t>
    </r>
  </si>
  <si>
    <t>Residue Burned (acres/yr)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</si>
  <si>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
(tonnes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e/yr)</t>
    </r>
  </si>
  <si>
    <r>
      <t>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</si>
  <si>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</si>
  <si>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</si>
  <si>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Walnut</t>
  </si>
  <si>
    <t>Almond</t>
  </si>
  <si>
    <r>
      <t>Population</t>
    </r>
    <r>
      <rPr>
        <b/>
        <vertAlign val="superscript"/>
        <sz val="10"/>
        <rFont val="Arial"/>
        <family val="2"/>
      </rPr>
      <t>1</t>
    </r>
  </si>
  <si>
    <r>
      <t>Emission Factor
(kg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/head-year)</t>
    </r>
    <r>
      <rPr>
        <b/>
        <vertAlign val="superscript"/>
        <sz val="10"/>
        <rFont val="Arial"/>
        <family val="2"/>
      </rPr>
      <t>2</t>
    </r>
  </si>
  <si>
    <t>USDA</t>
  </si>
  <si>
    <t>USDA_2005_Livestock</t>
  </si>
  <si>
    <t>IPCC_V4_CH10</t>
  </si>
  <si>
    <t>Sheep</t>
  </si>
  <si>
    <t>Swine</t>
  </si>
  <si>
    <t>Rabbits</t>
  </si>
  <si>
    <t>2005 Agricultural Emissions - Agricultural Irrigation Engines</t>
  </si>
  <si>
    <r>
      <t># Pumps in CoSD</t>
    </r>
    <r>
      <rPr>
        <b/>
        <vertAlign val="superscript"/>
        <sz val="10"/>
        <rFont val="Arial"/>
        <family val="2"/>
      </rPr>
      <t>1</t>
    </r>
  </si>
  <si>
    <t>IrrigationPumpsMethodology</t>
  </si>
  <si>
    <t>Table D-2</t>
  </si>
  <si>
    <t>For Cattle</t>
  </si>
  <si>
    <t>SDC_2005_CropReport</t>
  </si>
  <si>
    <t>For Sheep, Swine, Poultry, Rabbits</t>
  </si>
  <si>
    <t>ARB Residue Burn EFs</t>
  </si>
  <si>
    <t>IPCC. 2006 IPCC Guidelines Chapter 10</t>
  </si>
  <si>
    <t>ARB 2006. Rulemaking to Consider Proposed Amendments to the Stationary Diesel Engine Control Measure - Appendix D</t>
  </si>
  <si>
    <t>CDFA Tonnage Report</t>
  </si>
  <si>
    <t>ARB_SyntheticFertilizer_N2O_formulas_2005</t>
  </si>
  <si>
    <t>ARB_SyntheticFertilizer_indirectN2O_formulas_2005</t>
  </si>
  <si>
    <t>OFFROAD 2007: Annual 2005 Agricultural Equipment for San Diego County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</si>
  <si>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</t>
    </r>
  </si>
  <si>
    <t>ARB_Lime_formulas_2005</t>
  </si>
  <si>
    <t>Location</t>
  </si>
  <si>
    <t>Year</t>
  </si>
  <si>
    <t>County of San Diego</t>
  </si>
  <si>
    <r>
      <t>GWP CH</t>
    </r>
    <r>
      <rPr>
        <vertAlign val="subscript"/>
        <sz val="14"/>
        <rFont val="Arial"/>
        <family val="2"/>
      </rPr>
      <t>4</t>
    </r>
    <r>
      <rPr>
        <vertAlign val="superscript"/>
        <sz val="14"/>
        <rFont val="Arial"/>
        <family val="2"/>
      </rPr>
      <t>1</t>
    </r>
  </si>
  <si>
    <r>
      <t>GWP N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  <r>
      <rPr>
        <vertAlign val="superscript"/>
        <sz val="14"/>
        <rFont val="Arial"/>
        <family val="2"/>
      </rPr>
      <t>1</t>
    </r>
  </si>
  <si>
    <t>Short ton to Metric Tonne</t>
  </si>
  <si>
    <t>Constants</t>
  </si>
  <si>
    <t>Residue Burn</t>
  </si>
  <si>
    <t>Version Accessed is in folder as:</t>
  </si>
  <si>
    <t>Color Codes</t>
  </si>
  <si>
    <t>Automatically calculated; do not change</t>
  </si>
  <si>
    <t>Management Technique</t>
  </si>
  <si>
    <t>Nitrogen Applied in Fertilizer
(short tons)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</si>
  <si>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
(MT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e/yr)</t>
    </r>
  </si>
  <si>
    <t>tons applied</t>
  </si>
  <si>
    <r>
      <t>Indirect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per ton fertilizer</t>
    </r>
  </si>
  <si>
    <r>
      <t>Direct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per ton fertilizer</t>
    </r>
  </si>
  <si>
    <r>
      <t>Organic Fertilizer</t>
    </r>
    <r>
      <rPr>
        <vertAlign val="superscript"/>
        <sz val="10"/>
        <rFont val="Arial"/>
        <family val="2"/>
      </rPr>
      <t>3</t>
    </r>
  </si>
  <si>
    <t>California GHG Emissions Inventory</t>
  </si>
  <si>
    <t>Soil Management</t>
  </si>
  <si>
    <t>Energy</t>
  </si>
  <si>
    <t>Total Ag Emissions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</si>
  <si>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per ton applied</t>
    </r>
  </si>
  <si>
    <t>Total CO2e Emissions
MT/year</t>
  </si>
  <si>
    <r>
      <t xml:space="preserve">Table 10.14 (for 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C); assumed 80% market swine; 20% breeding</t>
    </r>
  </si>
  <si>
    <r>
      <t>MT
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e/year</t>
    </r>
  </si>
  <si>
    <t>Model input/outputs in Folder: OFFROAD</t>
  </si>
  <si>
    <t>Emissions
(MT/yr)</t>
  </si>
  <si>
    <t>Use N2O rates, not CO2 equivalent, because GWP for N2O has been updated by IPCC 2006. See Main Page tab.</t>
  </si>
  <si>
    <t xml:space="preserve">Lime  Emissions = </t>
  </si>
  <si>
    <t xml:space="preserve">   Limestone applied to soils = </t>
  </si>
  <si>
    <t xml:space="preserve">   Total lime applied to soils</t>
  </si>
  <si>
    <r>
      <rPr>
        <sz val="10"/>
        <color indexed="30"/>
        <rFont val="Arial"/>
        <family val="2"/>
      </rPr>
      <t xml:space="preserve">Limestone applied to soils </t>
    </r>
    <r>
      <rPr>
        <sz val="10"/>
        <rFont val="Arial"/>
        <family val="0"/>
      </rPr>
      <t xml:space="preserve">X </t>
    </r>
    <r>
      <rPr>
        <sz val="10"/>
        <color indexed="60"/>
        <rFont val="Arial"/>
        <family val="2"/>
      </rPr>
      <t>EF (carbon in limestone)</t>
    </r>
    <r>
      <rPr>
        <sz val="10"/>
        <rFont val="Arial"/>
        <family val="0"/>
      </rPr>
      <t xml:space="preserve"> X Conversion of C to CO2</t>
    </r>
  </si>
  <si>
    <t xml:space="preserve">   Proportion of Total Lime Applied as Limestone = </t>
  </si>
  <si>
    <r>
      <rPr>
        <sz val="10"/>
        <color indexed="57"/>
        <rFont val="Arial"/>
        <family val="2"/>
      </rPr>
      <t>Total lime applied to soils</t>
    </r>
    <r>
      <rPr>
        <sz val="10"/>
        <rFont val="Arial"/>
        <family val="2"/>
      </rPr>
      <t xml:space="preserve"> X </t>
    </r>
    <r>
      <rPr>
        <sz val="10"/>
        <color indexed="53"/>
        <rFont val="Arial"/>
        <family val="2"/>
      </rPr>
      <t>Proportion of Total Lime Applied as Limestone</t>
    </r>
  </si>
  <si>
    <t>Amount of limestone applied ÷ (Amount of limestone applied + Amount of dolomite applied)</t>
  </si>
  <si>
    <t xml:space="preserve">   EF (carbon in limestone)</t>
  </si>
  <si>
    <t>0.12 default IPCC 2006 Ch. 11 Guidelines</t>
  </si>
  <si>
    <t>USGS</t>
  </si>
  <si>
    <t>USGS_2006_lime_dolomite</t>
  </si>
  <si>
    <t>(2006 report has revised 2005 numbers)</t>
  </si>
  <si>
    <t>% Lime applied as limestone/ dolomite</t>
  </si>
  <si>
    <t>CDFA_2005_tonnage</t>
  </si>
  <si>
    <t>IPCC_V4_11_Ch11_N2O&amp;CO2</t>
  </si>
  <si>
    <t>IPCC (formula)</t>
  </si>
  <si>
    <r>
      <t xml:space="preserve">Emission Factors </t>
    </r>
    <r>
      <rPr>
        <b/>
        <vertAlign val="superscript"/>
        <sz val="10"/>
        <rFont val="Arial"/>
        <family val="2"/>
      </rPr>
      <t>2a</t>
    </r>
    <r>
      <rPr>
        <b/>
        <sz val="10"/>
        <rFont val="Arial"/>
        <family val="2"/>
      </rPr>
      <t xml:space="preserve">
(tons/acre burned)</t>
    </r>
  </si>
  <si>
    <t>a</t>
  </si>
  <si>
    <t>b</t>
  </si>
  <si>
    <r>
      <t>Lime</t>
    </r>
    <r>
      <rPr>
        <vertAlign val="superscript"/>
        <sz val="10"/>
        <rFont val="Arial"/>
        <family val="2"/>
      </rPr>
      <t>1b</t>
    </r>
  </si>
  <si>
    <t>Notes</t>
  </si>
  <si>
    <r>
      <t>Dolomite</t>
    </r>
    <r>
      <rPr>
        <vertAlign val="superscript"/>
        <sz val="10"/>
        <rFont val="Arial"/>
        <family val="2"/>
      </rPr>
      <t>1b,c</t>
    </r>
  </si>
  <si>
    <t>c</t>
  </si>
  <si>
    <t>EF (carbon in dolomite)</t>
  </si>
  <si>
    <t>0.13 default IPCC ch. 11 Guidelines</t>
  </si>
  <si>
    <t>Goats</t>
  </si>
  <si>
    <t>Table 10.10; 10.11</t>
  </si>
  <si>
    <t>no credible source for organic/manure</t>
  </si>
  <si>
    <t>more generic than arb</t>
  </si>
  <si>
    <t>lbN/acre</t>
  </si>
  <si>
    <t>lb N/year</t>
  </si>
  <si>
    <t>APPLES</t>
  </si>
  <si>
    <t>Fuji</t>
  </si>
  <si>
    <t>AVOCADOS</t>
  </si>
  <si>
    <t>Year 7</t>
  </si>
  <si>
    <t>BERRIES,</t>
  </si>
  <si>
    <t>Blueberries, production</t>
  </si>
  <si>
    <t>GRAPEFRUIT</t>
  </si>
  <si>
    <t>year 6+</t>
  </si>
  <si>
    <t>KUMQUATS</t>
  </si>
  <si>
    <t>=lemons</t>
  </si>
  <si>
    <t>LEMONS</t>
  </si>
  <si>
    <t>Year 7+</t>
  </si>
  <si>
    <t>LIMES</t>
  </si>
  <si>
    <t>ORANGES,NAVEL</t>
  </si>
  <si>
    <t>ORANGES,VALENCIA</t>
  </si>
  <si>
    <t>TANGERINE,TANGELO</t>
  </si>
  <si>
    <t>=val/navel</t>
  </si>
  <si>
    <t>GRAPES,WINE</t>
  </si>
  <si>
    <t>year 3</t>
  </si>
  <si>
    <t>MACADAMIA</t>
  </si>
  <si>
    <t>MISC.F&amp;N</t>
  </si>
  <si>
    <t>PERSIMMONS</t>
  </si>
  <si>
    <t>pears</t>
  </si>
  <si>
    <t>STRAWBERRIES</t>
  </si>
  <si>
    <t>BEANS,</t>
  </si>
  <si>
    <t>blue types</t>
  </si>
  <si>
    <t>CORN,</t>
  </si>
  <si>
    <t>=grain; 200 lpa of 10-34-0; 150 lpa of UAN-32; 30lpa 3x of UAN-32</t>
  </si>
  <si>
    <t>CUCUMBERS</t>
  </si>
  <si>
    <t>HERBS</t>
  </si>
  <si>
    <t>LETTUCE</t>
  </si>
  <si>
    <t>iceberg</t>
  </si>
  <si>
    <t>MELONS</t>
  </si>
  <si>
    <t>MUSHROOMS</t>
  </si>
  <si>
    <t>ORIENTAL</t>
  </si>
  <si>
    <t>PEPPERS</t>
  </si>
  <si>
    <t>POTATOES</t>
  </si>
  <si>
    <t>SQUASH</t>
  </si>
  <si>
    <t>TOMATOES</t>
  </si>
  <si>
    <t>fresh market</t>
  </si>
  <si>
    <t>MISC. Veges</t>
  </si>
  <si>
    <t>=hay grain</t>
  </si>
  <si>
    <t>GREENCHOP</t>
  </si>
  <si>
    <t>oat hay</t>
  </si>
  <si>
    <t>RANGE</t>
  </si>
  <si>
    <t>SILAGE</t>
  </si>
  <si>
    <t>corn silage</t>
  </si>
  <si>
    <t>Floriculture</t>
  </si>
  <si>
    <t>year 6</t>
  </si>
  <si>
    <t>Total lb N / year</t>
  </si>
  <si>
    <t>Total tons N / year</t>
  </si>
  <si>
    <t>Source</t>
  </si>
  <si>
    <t>In Folder As</t>
  </si>
  <si>
    <t>appleir2007</t>
  </si>
  <si>
    <t>avosdiego2001</t>
  </si>
  <si>
    <t>grapefruit1998</t>
  </si>
  <si>
    <t>lemonvs10</t>
  </si>
  <si>
    <t>orangevs2009</t>
  </si>
  <si>
    <t>grapewinesjv2005</t>
  </si>
  <si>
    <t>pearsv2010</t>
  </si>
  <si>
    <t>strawberryscsmv06</t>
  </si>
  <si>
    <t>beangrsjv2005-1</t>
  </si>
  <si>
    <t>MixedVegIR09</t>
  </si>
  <si>
    <t>CornVS08_2</t>
  </si>
  <si>
    <t>lettuceicecc09</t>
  </si>
  <si>
    <t>tomatofrmktsj07</t>
  </si>
  <si>
    <t>oathaysv05</t>
  </si>
  <si>
    <t>pastureir2008</t>
  </si>
  <si>
    <t>cornsilagevs2008</t>
  </si>
  <si>
    <t>proteasc2007</t>
  </si>
  <si>
    <t>blueberry_sc2007</t>
  </si>
  <si>
    <t>mixedmelons04</t>
  </si>
  <si>
    <t>150 lb N + 20 gallon 10-340-0, assuming weight ~ water</t>
  </si>
  <si>
    <t>potatoesir1_08</t>
  </si>
  <si>
    <t>http://www.crfg.org/pubs/ff/macadamia.html</t>
  </si>
  <si>
    <t>5 lb x 1% N x 3 applications/year x 100 trees/acre</t>
  </si>
  <si>
    <t>MACADAMIA Fruit Facts; Macadamia_treesPerAcre</t>
  </si>
  <si>
    <t>grainhay_ir2007</t>
  </si>
  <si>
    <t>synthetic fertilizer derived from N application by crop; see Synth Fertilizer Calcs Tab</t>
  </si>
  <si>
    <t>lime/dolomite very small amount; top-down approach used b/c it is best available method</t>
  </si>
  <si>
    <t>Items to be tied-down - find data sources</t>
  </si>
  <si>
    <t xml:space="preserve">  or waiting on external input</t>
  </si>
  <si>
    <t>=mixed vegetables</t>
  </si>
  <si>
    <t>http://coststudies.ucdavis.edu/current.php</t>
  </si>
  <si>
    <t>Manure</t>
  </si>
  <si>
    <t>Factors, not constant but not necessarily location-specific</t>
  </si>
  <si>
    <t>Location-specific data - manually entered</t>
  </si>
  <si>
    <t>BOD</t>
  </si>
  <si>
    <t>I</t>
  </si>
  <si>
    <t>MCF</t>
  </si>
  <si>
    <t>EF</t>
  </si>
  <si>
    <t>IPCC Second Assessment Report Factors used, to be consistent with ARB</t>
  </si>
  <si>
    <r>
      <t>MW N</t>
    </r>
    <r>
      <rPr>
        <vertAlign val="subscript"/>
        <sz val="14"/>
        <rFont val="Arial"/>
        <family val="2"/>
      </rPr>
      <t xml:space="preserve">2 </t>
    </r>
    <r>
      <rPr>
        <sz val="14"/>
        <rFont val="Arial"/>
        <family val="2"/>
      </rPr>
      <t>to MW N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</si>
  <si>
    <r>
      <t>mol. Wt. C to CO</t>
    </r>
    <r>
      <rPr>
        <vertAlign val="subscript"/>
        <sz val="14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</si>
  <si>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a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</si>
  <si>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emissions are biogenic but calculated b/c residue burning is a management practice</t>
    </r>
  </si>
  <si>
    <r>
      <t>acres</t>
    </r>
    <r>
      <rPr>
        <b/>
        <vertAlign val="superscript"/>
        <sz val="11"/>
        <color indexed="8"/>
        <rFont val="Calibri"/>
        <family val="2"/>
      </rPr>
      <t>1</t>
    </r>
  </si>
  <si>
    <t>Assumptions</t>
  </si>
  <si>
    <t>VEGETABLES</t>
  </si>
  <si>
    <t>BARLEY</t>
  </si>
  <si>
    <t>HAY</t>
  </si>
  <si>
    <t>OAT</t>
  </si>
  <si>
    <t>PASTURE</t>
  </si>
  <si>
    <t>TOW = TOTAL ORGANICALLY DEGRADABLE MATERIAL IN DOMESTIC WASTEWATER</t>
  </si>
  <si>
    <t>TOW = P • BOD • 0.001 • I • 365</t>
  </si>
  <si>
    <t>Equation 6.3 IPCC Ch. 5-6</t>
  </si>
  <si>
    <t>P = Population</t>
  </si>
  <si>
    <t>0.001 = conversion from grams BOD to kg BOD</t>
  </si>
  <si>
    <t>I = correction factor for additional industrial BOD discharged into sewers</t>
  </si>
  <si>
    <t xml:space="preserve">  (for collected the default is 1.25, for uncollected the default is 1.00.)</t>
  </si>
  <si>
    <t>County Population 2005</t>
  </si>
  <si>
    <t>BOD = country-specific per capita BOD in inventory year, kg/person/day, See Table 6.4</t>
  </si>
  <si>
    <r>
      <t>TOW</t>
    </r>
    <r>
      <rPr>
        <b/>
        <vertAlign val="superscript"/>
        <sz val="10"/>
        <rFont val="Arial"/>
        <family val="2"/>
      </rPr>
      <t>1</t>
    </r>
  </si>
  <si>
    <t>Average of other fruits and nuts (above)</t>
  </si>
  <si>
    <t>=lettuce</t>
  </si>
  <si>
    <t>=hay</t>
  </si>
  <si>
    <t>=barley</t>
  </si>
  <si>
    <t>No fertilizer</t>
  </si>
  <si>
    <t>-----&gt;</t>
  </si>
  <si>
    <t>Input to AG Soil Mgmt Synthetic Fertilizers</t>
  </si>
  <si>
    <r>
      <t>Emission Factors 
(avg tpd)</t>
    </r>
    <r>
      <rPr>
        <b/>
        <vertAlign val="superscript"/>
        <sz val="10"/>
        <rFont val="Arial"/>
        <family val="2"/>
      </rPr>
      <t>2</t>
    </r>
  </si>
  <si>
    <t>Although ARB states that it does not use OFFROAD for inventory emissions, this is the best available source</t>
  </si>
  <si>
    <r>
      <t>Poultry</t>
    </r>
    <r>
      <rPr>
        <vertAlign val="superscript"/>
        <sz val="10"/>
        <rFont val="Arial"/>
        <family val="2"/>
      </rPr>
      <t>a</t>
    </r>
  </si>
  <si>
    <t>No reliable source for organic fertilizer application</t>
  </si>
  <si>
    <t>Sector</t>
  </si>
  <si>
    <t>Wastewater</t>
  </si>
  <si>
    <t>Potable Water</t>
  </si>
  <si>
    <t>n/a</t>
  </si>
  <si>
    <t>Solid Waste</t>
  </si>
  <si>
    <r>
      <t>B</t>
    </r>
    <r>
      <rPr>
        <b/>
        <vertAlign val="subscript"/>
        <sz val="10"/>
        <rFont val="Arial"/>
        <family val="2"/>
      </rPr>
      <t>o</t>
    </r>
  </si>
  <si>
    <t>Synthetic Fertilizer</t>
  </si>
  <si>
    <t>Acreage from SD County Crop Report 2005</t>
  </si>
  <si>
    <t>MWh</t>
  </si>
  <si>
    <t>MG</t>
  </si>
  <si>
    <t>Agriculture</t>
  </si>
  <si>
    <t>CEC. 2006. Refining Estimates of Water-Related Energy Use in California prepared by Navigant Consulting, Inc.</t>
  </si>
  <si>
    <t>CCAR. 2009. General Reporting Protocol Version 3.1. Appendix E</t>
  </si>
  <si>
    <t>County-wide</t>
  </si>
  <si>
    <t>Acre-Feet to Million Gallons</t>
  </si>
  <si>
    <t>annualwater_2005</t>
  </si>
  <si>
    <r>
      <t>kWh/MG/year</t>
    </r>
    <r>
      <rPr>
        <b/>
        <vertAlign val="superscript"/>
        <sz val="10"/>
        <color indexed="8"/>
        <rFont val="Calibri"/>
        <family val="2"/>
      </rPr>
      <t>2</t>
    </r>
  </si>
  <si>
    <r>
      <t>CO</t>
    </r>
    <r>
      <rPr>
        <b/>
        <vertAlign val="subscript"/>
        <sz val="10"/>
        <color indexed="8"/>
        <rFont val="Calibri"/>
        <family val="2"/>
      </rPr>
      <t>2</t>
    </r>
  </si>
  <si>
    <t xml:space="preserve"> (lb/MWh)</t>
  </si>
  <si>
    <r>
      <t>CH</t>
    </r>
    <r>
      <rPr>
        <b/>
        <vertAlign val="subscript"/>
        <sz val="10"/>
        <color indexed="8"/>
        <rFont val="Calibri"/>
        <family val="2"/>
      </rPr>
      <t>4</t>
    </r>
  </si>
  <si>
    <r>
      <t>N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O </t>
    </r>
  </si>
  <si>
    <t>Unincorporated Usage</t>
  </si>
  <si>
    <r>
      <t xml:space="preserve">Total </t>
    </r>
    <r>
      <rPr>
        <b/>
        <sz val="10"/>
        <color indexed="8"/>
        <rFont val="Calibri"/>
        <family val="2"/>
      </rPr>
      <t>Emissions</t>
    </r>
  </si>
  <si>
    <r>
      <t>MT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e/yr</t>
    </r>
  </si>
  <si>
    <t>Municipal and 
  Industrial</t>
  </si>
  <si>
    <t>CEC 2005. California Energy - Water Relationship Staff Report CEC-700-2005-011-SF</t>
  </si>
  <si>
    <t>(acre-feet)</t>
  </si>
  <si>
    <t>Transportation</t>
  </si>
  <si>
    <r>
      <t>AG Summary MT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e (2005)</t>
    </r>
  </si>
  <si>
    <t>Revised GHG Emissions</t>
  </si>
  <si>
    <t>Draft CAP GHG Emissions</t>
  </si>
  <si>
    <r>
      <t>(MT 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>e)</t>
    </r>
  </si>
  <si>
    <t>CEC_waterestimates</t>
  </si>
  <si>
    <t>CCAR_protocol</t>
  </si>
  <si>
    <r>
      <t>Emission Factors</t>
    </r>
    <r>
      <rPr>
        <b/>
        <vertAlign val="superscript"/>
        <sz val="10"/>
        <rFont val="Arial"/>
        <family val="2"/>
      </rPr>
      <t>3</t>
    </r>
  </si>
  <si>
    <t>Table E.</t>
  </si>
  <si>
    <t>95% without bedding (dry layers); 5% other</t>
  </si>
  <si>
    <t>based on expert opinion (San Diego County Farm Bureau Executive Director Eric Larson) email September 20, 2010</t>
  </si>
  <si>
    <t>Transportation Sector</t>
  </si>
  <si>
    <t>COMMUNITY-WIDE DATA</t>
  </si>
  <si>
    <t>Calendar Year</t>
  </si>
  <si>
    <t>Emission Factor</t>
  </si>
  <si>
    <t>Category</t>
  </si>
  <si>
    <t>Community Travel
(miles)</t>
  </si>
  <si>
    <t>Weighted Average 
Fuel Efficiency
(mi/gal)</t>
  </si>
  <si>
    <t>Fuel 
Consumption
(gallons)</t>
  </si>
  <si>
    <r>
      <t>CO</t>
    </r>
    <r>
      <rPr>
        <b/>
        <vertAlign val="subscript"/>
        <sz val="11"/>
        <color indexed="8"/>
        <rFont val="Calibri"/>
        <family val="2"/>
      </rPr>
      <t xml:space="preserve">2 
</t>
    </r>
    <r>
      <rPr>
        <b/>
        <sz val="11"/>
        <color indexed="8"/>
        <rFont val="Calibri"/>
        <family val="2"/>
      </rPr>
      <t>Emission Factor</t>
    </r>
    <r>
      <rPr>
        <b/>
        <vertAlign val="sub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
(g/gal)</t>
    </r>
  </si>
  <si>
    <r>
      <t>Total Emissions
(MT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e)</t>
    </r>
  </si>
  <si>
    <t>Local VMT - Gasoline</t>
  </si>
  <si>
    <t>Totals</t>
  </si>
  <si>
    <t>Light-Duty Auto</t>
  </si>
  <si>
    <t>Gasoline</t>
  </si>
  <si>
    <t>Diesel</t>
  </si>
  <si>
    <t xml:space="preserve">Light-Duty Trucks </t>
  </si>
  <si>
    <t>Medium-Duty Vehicles</t>
  </si>
  <si>
    <t>Heavy Duty Trucks</t>
  </si>
  <si>
    <t>Motorcycles</t>
  </si>
  <si>
    <t>Vehicle Class</t>
  </si>
  <si>
    <t>Vehicle Population</t>
  </si>
  <si>
    <t>Gasoline VMT
(1000 VMT)</t>
  </si>
  <si>
    <t>Diesel VMT
(1000 VMT)</t>
  </si>
  <si>
    <t>Fuel Consumption
(1000 gallons)</t>
  </si>
  <si>
    <t>Fuel Efficiency</t>
  </si>
  <si>
    <t>Emissions 
(1000 tons/day)</t>
  </si>
  <si>
    <t>Emission Factors
(g/gal)</t>
  </si>
  <si>
    <t>VMT/1000</t>
  </si>
  <si>
    <t>% Total</t>
  </si>
  <si>
    <t>All Buses</t>
  </si>
  <si>
    <t>Alameda Total</t>
  </si>
  <si>
    <t xml:space="preserve">Note: </t>
  </si>
  <si>
    <t>VMT is VMT/1000</t>
  </si>
  <si>
    <t>Fuel Consumption is 1000 gallons</t>
  </si>
  <si>
    <t>Fleet Average Emission Factor</t>
  </si>
  <si>
    <t>CY 2020</t>
  </si>
  <si>
    <t>Total CO2
(tons/yr)</t>
  </si>
  <si>
    <t>Gallons 
Consumed</t>
  </si>
  <si>
    <t>CO2 g/gal</t>
  </si>
  <si>
    <t>Version  : Emfac2007 V2.3 Nov 1 2006</t>
  </si>
  <si>
    <t>Scen Year: 2005 -- All model years in the range 1965 to 2005 selected</t>
  </si>
  <si>
    <t>Season   : Annual</t>
  </si>
  <si>
    <t>Emissions: Tons Per Day</t>
  </si>
  <si>
    <t>*****************************************************************************************************************************************************************************************************************</t>
  </si>
  <si>
    <t>LDA-NCAT</t>
  </si>
  <si>
    <t>LDA-CAT</t>
  </si>
  <si>
    <t>LDA-DSL</t>
  </si>
  <si>
    <t>LDA-TOT</t>
  </si>
  <si>
    <t>LDT1-NCAT</t>
  </si>
  <si>
    <t>LDT1-CAT</t>
  </si>
  <si>
    <t>LDT1-DSL</t>
  </si>
  <si>
    <t>LDT1-TOT</t>
  </si>
  <si>
    <t>LDT2-NCAT</t>
  </si>
  <si>
    <t>LDT2-CAT</t>
  </si>
  <si>
    <t>LDT2-DSL</t>
  </si>
  <si>
    <t>LDT2-TOT</t>
  </si>
  <si>
    <t>MDV-NCAT</t>
  </si>
  <si>
    <t>MDV-CAT</t>
  </si>
  <si>
    <t>MDV-DSL</t>
  </si>
  <si>
    <t>MDV-TOT</t>
  </si>
  <si>
    <t>LHDT1-NCAT</t>
  </si>
  <si>
    <t>LHDT1-CAT</t>
  </si>
  <si>
    <t>LHDT1-DSL</t>
  </si>
  <si>
    <t>LHDT1-TOT</t>
  </si>
  <si>
    <t>LHDT2-NCAT</t>
  </si>
  <si>
    <t>LHDT2-CAT</t>
  </si>
  <si>
    <t>LHDT2-DSL</t>
  </si>
  <si>
    <t>LHDT2-TOT</t>
  </si>
  <si>
    <t>MHDT-NCAT</t>
  </si>
  <si>
    <t>MHDT-CAT</t>
  </si>
  <si>
    <t>MHDT-DSL</t>
  </si>
  <si>
    <t>MHDT-TOT</t>
  </si>
  <si>
    <t>HHDT-NCAT</t>
  </si>
  <si>
    <t>HHDT-CAT</t>
  </si>
  <si>
    <t>HHDT-DSL</t>
  </si>
  <si>
    <t>HHDT-TOT</t>
  </si>
  <si>
    <t>OBUS-NCAT</t>
  </si>
  <si>
    <t>OBUS-CAT</t>
  </si>
  <si>
    <t>OBUS-DSL</t>
  </si>
  <si>
    <t>OBUS-TOT</t>
  </si>
  <si>
    <t>SBUS-NCAT</t>
  </si>
  <si>
    <t>SBUS-CAT</t>
  </si>
  <si>
    <t>SBUS-DSL</t>
  </si>
  <si>
    <t>SBUS-TOT</t>
  </si>
  <si>
    <t>UB-NCAT</t>
  </si>
  <si>
    <t>UB-CAT</t>
  </si>
  <si>
    <t>UB-DSL</t>
  </si>
  <si>
    <t>UB-TOT</t>
  </si>
  <si>
    <t>MH-NCAT</t>
  </si>
  <si>
    <t>MH-CAT</t>
  </si>
  <si>
    <t>MH-DSL</t>
  </si>
  <si>
    <t>MH-TOT</t>
  </si>
  <si>
    <t>MCY-NCAT</t>
  </si>
  <si>
    <t>MCY-CAT</t>
  </si>
  <si>
    <t>MCY-DSL</t>
  </si>
  <si>
    <t>MCY-TOT</t>
  </si>
  <si>
    <t>ALL-TOT</t>
  </si>
  <si>
    <t>Vehicles</t>
  </si>
  <si>
    <t xml:space="preserve">Trips   </t>
  </si>
  <si>
    <t xml:space="preserve">Run Exh </t>
  </si>
  <si>
    <t>Idle Exh</t>
  </si>
  <si>
    <t>Start Ex</t>
  </si>
  <si>
    <t>-------</t>
  </si>
  <si>
    <t>Total Ex</t>
  </si>
  <si>
    <t xml:space="preserve">Diurnal </t>
  </si>
  <si>
    <t>Hot Soak</t>
  </si>
  <si>
    <t xml:space="preserve">Running </t>
  </si>
  <si>
    <t xml:space="preserve">Resting </t>
  </si>
  <si>
    <t xml:space="preserve">Total   </t>
  </si>
  <si>
    <t xml:space="preserve">Carbon Monoxide Emissions     </t>
  </si>
  <si>
    <t xml:space="preserve">Oxides of Nitrogen Emissions  </t>
  </si>
  <si>
    <t>Carbon Dioxide Emissions (000)</t>
  </si>
  <si>
    <t xml:space="preserve">PM10 Emissions                </t>
  </si>
  <si>
    <t>TireWear</t>
  </si>
  <si>
    <t xml:space="preserve">BrakeWr </t>
  </si>
  <si>
    <t xml:space="preserve">Lead    </t>
  </si>
  <si>
    <t xml:space="preserve">SOx     </t>
  </si>
  <si>
    <t>Fuel Consumption (000 gallons)</t>
  </si>
  <si>
    <t xml:space="preserve">Diesel  </t>
  </si>
  <si>
    <t>Area     : San Diego County</t>
  </si>
  <si>
    <t>I/M Stat : Enhanced Interim (2005)</t>
  </si>
  <si>
    <t xml:space="preserve">Total Organic Gas Emissions   </t>
  </si>
  <si>
    <t>VMT source:</t>
  </si>
  <si>
    <t>Title    : San Diego County Avg Annual 2005</t>
  </si>
  <si>
    <t>Run Date : 2011/02/23 13:15:29</t>
  </si>
  <si>
    <t>CY</t>
  </si>
  <si>
    <t>Season</t>
  </si>
  <si>
    <t>AvgDays</t>
  </si>
  <si>
    <t>Code</t>
  </si>
  <si>
    <t>Equipment</t>
  </si>
  <si>
    <t>Fuel</t>
  </si>
  <si>
    <t>MaxHP</t>
  </si>
  <si>
    <t>Class</t>
  </si>
  <si>
    <t>C/R</t>
  </si>
  <si>
    <t>Pre</t>
  </si>
  <si>
    <t>Hand</t>
  </si>
  <si>
    <t>Port</t>
  </si>
  <si>
    <t>County</t>
  </si>
  <si>
    <t>Air Basin</t>
  </si>
  <si>
    <t>Air Dist.</t>
  </si>
  <si>
    <t>Population</t>
  </si>
  <si>
    <t>Activity</t>
  </si>
  <si>
    <t>Consumption</t>
  </si>
  <si>
    <t>ROG Exhaust</t>
  </si>
  <si>
    <t>CO Exhaust</t>
  </si>
  <si>
    <t>NOX Exhaust</t>
  </si>
  <si>
    <t>CO2 Exhaust</t>
  </si>
  <si>
    <t>SO2 Exhaust</t>
  </si>
  <si>
    <t>PM Exhaust</t>
  </si>
  <si>
    <t>N2O Exhaust</t>
  </si>
  <si>
    <t>CH4 Exhaust</t>
  </si>
  <si>
    <t>Annual</t>
  </si>
  <si>
    <t>Mon-Sun</t>
  </si>
  <si>
    <t>Off-Road Motorcycles Inactive</t>
  </si>
  <si>
    <t>G2</t>
  </si>
  <si>
    <t>Recreational Equipment</t>
  </si>
  <si>
    <t>U</t>
  </si>
  <si>
    <t>N</t>
  </si>
  <si>
    <t>NHH</t>
  </si>
  <si>
    <t>NP</t>
  </si>
  <si>
    <t>Snowmobiles Inactive</t>
  </si>
  <si>
    <t>P</t>
  </si>
  <si>
    <t>All Terrain Vehicles (ATVs) Inactive</t>
  </si>
  <si>
    <t>G4</t>
  </si>
  <si>
    <t>Off-Road Motorcycles Active</t>
  </si>
  <si>
    <t>Snowmobiles Active</t>
  </si>
  <si>
    <t>All Terrain Vehicles (ATVs) Active</t>
  </si>
  <si>
    <t>Golf Carts</t>
  </si>
  <si>
    <t>Specialty Vehicles Carts</t>
  </si>
  <si>
    <t>Tampers/Rammers</t>
  </si>
  <si>
    <t>Construction and Mining Equipment</t>
  </si>
  <si>
    <t>Plate Compactors</t>
  </si>
  <si>
    <t>Other General Industrial Equipmen</t>
  </si>
  <si>
    <t>Industrial Equipment</t>
  </si>
  <si>
    <t>Lawn Mowers</t>
  </si>
  <si>
    <t>Lawn and Garden Equipment</t>
  </si>
  <si>
    <t>C</t>
  </si>
  <si>
    <t>R</t>
  </si>
  <si>
    <t>Chainsaws</t>
  </si>
  <si>
    <t>HH</t>
  </si>
  <si>
    <t>Chainsaws Preempt</t>
  </si>
  <si>
    <t>Trimmers/Edgers/Brush Cutters</t>
  </si>
  <si>
    <t>Leaf Blowers/Vacuums</t>
  </si>
  <si>
    <t>Snowblowers</t>
  </si>
  <si>
    <t>Shredders</t>
  </si>
  <si>
    <t>Commercial Turf Equipment</t>
  </si>
  <si>
    <t>Other Lawn &amp; Garden Equipment</t>
  </si>
  <si>
    <t>Generator Sets</t>
  </si>
  <si>
    <t>Light Commercial Equipment</t>
  </si>
  <si>
    <t>Pumps</t>
  </si>
  <si>
    <t>Logging Equipment</t>
  </si>
  <si>
    <t>Minibikes</t>
  </si>
  <si>
    <t>Asphalt Pavers</t>
  </si>
  <si>
    <t>Rollers</t>
  </si>
  <si>
    <t>Paving Equipment</t>
  </si>
  <si>
    <t>Surfacing Equipment</t>
  </si>
  <si>
    <t>Signal Boards</t>
  </si>
  <si>
    <t>Trenchers</t>
  </si>
  <si>
    <t>Bore/Drill Rigs</t>
  </si>
  <si>
    <t>Concrete/Industrial Saws</t>
  </si>
  <si>
    <t>Cement and Mortar Mixers</t>
  </si>
  <si>
    <t>Cranes</t>
  </si>
  <si>
    <t>Crushing/Proc. Equipment</t>
  </si>
  <si>
    <t>Rough Terrain Forklifts</t>
  </si>
  <si>
    <t>Rubber Tired Loaders</t>
  </si>
  <si>
    <t>Tractors/Loaders/Backhoes</t>
  </si>
  <si>
    <t>Skid Steer Loaders</t>
  </si>
  <si>
    <t>Dumpers/Tenders</t>
  </si>
  <si>
    <t>Other Construction Equipment</t>
  </si>
  <si>
    <t>Aerial Lifts</t>
  </si>
  <si>
    <t>Forklifts</t>
  </si>
  <si>
    <t>Sweepers/Scrubbers</t>
  </si>
  <si>
    <t>Other Material Handling Equipment</t>
  </si>
  <si>
    <t>Tillers</t>
  </si>
  <si>
    <t>Rear Engine Riding Mowers</t>
  </si>
  <si>
    <t>Front Mowers</t>
  </si>
  <si>
    <t>Lawn &amp; Garden Tractors</t>
  </si>
  <si>
    <t>Wood Splitters</t>
  </si>
  <si>
    <t>Chippers/Stump Grinders</t>
  </si>
  <si>
    <t>2-Wheel Tractors</t>
  </si>
  <si>
    <t>Agricultural Equipment</t>
  </si>
  <si>
    <t>Agricultural Tractors</t>
  </si>
  <si>
    <t>Combines</t>
  </si>
  <si>
    <t>Balers</t>
  </si>
  <si>
    <t>Agricultural Mowers</t>
  </si>
  <si>
    <t>Sprayers</t>
  </si>
  <si>
    <t>Swathers</t>
  </si>
  <si>
    <t>Hydro Power Units</t>
  </si>
  <si>
    <t>Other Agricultural Equipment</t>
  </si>
  <si>
    <t>Air Compressors</t>
  </si>
  <si>
    <t>Welders</t>
  </si>
  <si>
    <t>Pressure Washers</t>
  </si>
  <si>
    <t>Cargo Tractor</t>
  </si>
  <si>
    <t>Airport Ground Support Equipment</t>
  </si>
  <si>
    <t>A/C Tug  Narrow Body</t>
  </si>
  <si>
    <t>A/C Tug  Wide Body</t>
  </si>
  <si>
    <t>Air Conditioner</t>
  </si>
  <si>
    <t>Air Start Unit</t>
  </si>
  <si>
    <t>Baggage Tug</t>
  </si>
  <si>
    <t>Belt Loader</t>
  </si>
  <si>
    <t>Bobtail</t>
  </si>
  <si>
    <t>Cargo Loader</t>
  </si>
  <si>
    <t>Cart</t>
  </si>
  <si>
    <t>Deicer</t>
  </si>
  <si>
    <t>Forklift</t>
  </si>
  <si>
    <t>Fuel Truck</t>
  </si>
  <si>
    <t>Ground Power Unit</t>
  </si>
  <si>
    <t>Lav Cart</t>
  </si>
  <si>
    <t>Lav Truck</t>
  </si>
  <si>
    <t>Lift</t>
  </si>
  <si>
    <t>Maint. Truck</t>
  </si>
  <si>
    <t>Other GSE</t>
  </si>
  <si>
    <t>Passenger Stand</t>
  </si>
  <si>
    <t>Sweeper</t>
  </si>
  <si>
    <t>Generator</t>
  </si>
  <si>
    <t>Service Truck</t>
  </si>
  <si>
    <t>Catering Truck</t>
  </si>
  <si>
    <t>Water Truck</t>
  </si>
  <si>
    <t>Hydrant truck</t>
  </si>
  <si>
    <t>Transport Refrigeration Units</t>
  </si>
  <si>
    <t>C4</t>
  </si>
  <si>
    <t>Gas Compressors</t>
  </si>
  <si>
    <t>Other</t>
  </si>
  <si>
    <t>Pavers</t>
  </si>
  <si>
    <t>D</t>
  </si>
  <si>
    <t>Scrapers</t>
  </si>
  <si>
    <t>Excavators</t>
  </si>
  <si>
    <t>Graders</t>
  </si>
  <si>
    <t>Off-Highway Trucks</t>
  </si>
  <si>
    <t>Rubber Tired Dozers</t>
  </si>
  <si>
    <t>Crawler Tractors</t>
  </si>
  <si>
    <t>Off-Highway Tractors</t>
  </si>
  <si>
    <t>Skidders</t>
  </si>
  <si>
    <t>Fellers/Bunchers</t>
  </si>
  <si>
    <t>Hydrant Truck</t>
  </si>
  <si>
    <t>Compressor (GSE)</t>
  </si>
  <si>
    <t>Compressors (Workover)</t>
  </si>
  <si>
    <t>Oil Drilling</t>
  </si>
  <si>
    <t>Pump (Workover)</t>
  </si>
  <si>
    <t>Generator (Workover)</t>
  </si>
  <si>
    <t>Swivel</t>
  </si>
  <si>
    <t>Snubbing</t>
  </si>
  <si>
    <t>Other Workover Equipment</t>
  </si>
  <si>
    <t>Lift (Drilling)</t>
  </si>
  <si>
    <t>Pump (Drilling)</t>
  </si>
  <si>
    <t>Generator (Drilling)</t>
  </si>
  <si>
    <t>Drill Rig</t>
  </si>
  <si>
    <t>Drill Rig (Mobile)</t>
  </si>
  <si>
    <t>Workover Rig (Mobile)</t>
  </si>
  <si>
    <t>A/C unit</t>
  </si>
  <si>
    <t>Military Tactical Support Equip</t>
  </si>
  <si>
    <t>Aircraft Support</t>
  </si>
  <si>
    <t>Communications</t>
  </si>
  <si>
    <t>Compressor (Military)</t>
  </si>
  <si>
    <t>Crane</t>
  </si>
  <si>
    <t>Generator (Military)</t>
  </si>
  <si>
    <t>Hydraulic unit</t>
  </si>
  <si>
    <t>Lift (Military)</t>
  </si>
  <si>
    <t>Light</t>
  </si>
  <si>
    <t>Pump (Military)</t>
  </si>
  <si>
    <t>Start Cart</t>
  </si>
  <si>
    <t>Test Stand</t>
  </si>
  <si>
    <t>Welder</t>
  </si>
  <si>
    <t>Other tactical support equipment</t>
  </si>
  <si>
    <t>Compressor (Dredging)</t>
  </si>
  <si>
    <t>Dredging</t>
  </si>
  <si>
    <t>Crane (Dredging)</t>
  </si>
  <si>
    <t>Deck/door engine</t>
  </si>
  <si>
    <t>Dredger</t>
  </si>
  <si>
    <t>Hoist/swing/winch</t>
  </si>
  <si>
    <t>Pump (Dredging)</t>
  </si>
  <si>
    <t>Generator (Dredging)</t>
  </si>
  <si>
    <t>Other (Dredging)</t>
  </si>
  <si>
    <t>Misc Portable Equipment</t>
  </si>
  <si>
    <t>Other Portable Equipment</t>
  </si>
  <si>
    <t>Generator (Entertainment)</t>
  </si>
  <si>
    <t>Entertainment Equipment</t>
  </si>
  <si>
    <t>Compressor (Entertainment)</t>
  </si>
  <si>
    <t>Compressor (Railyard)</t>
  </si>
  <si>
    <t>Railyard Operations</t>
  </si>
  <si>
    <t>Crane (Rail-CHE)</t>
  </si>
  <si>
    <t>Materials Handling (Rail-CHE)</t>
  </si>
  <si>
    <t>Generator (Railyard)</t>
  </si>
  <si>
    <t>Vessels w/Outboard Engines</t>
  </si>
  <si>
    <t>Pleasure Craft</t>
  </si>
  <si>
    <t>Sailboat Auxiliary Outboard Engin</t>
  </si>
  <si>
    <t>Personal Water Craft</t>
  </si>
  <si>
    <t>Vessels w/Inboard Engines</t>
  </si>
  <si>
    <t>Vessels w/Sterndrive Engines</t>
  </si>
  <si>
    <t>Sailboat Auxiliary Inboard Engine</t>
  </si>
  <si>
    <t>Vessels w/Inboard Jet Engines</t>
  </si>
  <si>
    <t>OFFROAD Category</t>
  </si>
  <si>
    <t>Tons per Day</t>
  </si>
  <si>
    <r>
      <t>CO</t>
    </r>
    <r>
      <rPr>
        <b/>
        <vertAlign val="subscript"/>
        <sz val="11"/>
        <color indexed="8"/>
        <rFont val="Calibri"/>
        <family val="2"/>
      </rPr>
      <t>2</t>
    </r>
  </si>
  <si>
    <r>
      <t>N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</si>
  <si>
    <r>
      <t>CH</t>
    </r>
    <r>
      <rPr>
        <b/>
        <vertAlign val="subscript"/>
        <sz val="11"/>
        <color indexed="8"/>
        <rFont val="Calibri"/>
        <family val="2"/>
      </rPr>
      <t>4</t>
    </r>
  </si>
  <si>
    <t>Construction and Mining</t>
  </si>
  <si>
    <t>Lawn and Garden</t>
  </si>
  <si>
    <t>Source: OFFROAD2007 San Diego County Operational Year 2005</t>
  </si>
  <si>
    <t>Transportation Refrigerants</t>
  </si>
  <si>
    <t>Recreational+Pleasure Craft</t>
  </si>
  <si>
    <t>Light Commercial</t>
  </si>
  <si>
    <t>Industrial</t>
  </si>
  <si>
    <t>Tons per Year</t>
  </si>
  <si>
    <t>CO2e</t>
  </si>
  <si>
    <t>Local jurisdiction</t>
  </si>
  <si>
    <t>Local share of County</t>
  </si>
  <si>
    <t>2005 Population</t>
  </si>
  <si>
    <t>2005 Households</t>
  </si>
  <si>
    <t>2005 Jobs</t>
  </si>
  <si>
    <t>may need to be revised with job division information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</si>
</sst>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E+0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%"/>
    <numFmt numFmtId="184" formatCode="0.000%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vertAlign val="subscript"/>
      <sz val="14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bscript"/>
      <sz val="14"/>
      <name val="Arial"/>
      <family val="2"/>
    </font>
    <font>
      <b/>
      <sz val="14"/>
      <color indexed="9"/>
      <name val="Arial"/>
      <family val="2"/>
    </font>
    <font>
      <b/>
      <vertAlign val="subscript"/>
      <sz val="14"/>
      <color indexed="9"/>
      <name val="Arial"/>
      <family val="2"/>
    </font>
    <font>
      <b/>
      <vertAlign val="subscript"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1"/>
      <name val="Calibri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9" tint="-0.24997000396251678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FFFF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rgb="FFFFFFFF"/>
      </right>
      <top style="medium"/>
      <bottom style="medium">
        <color rgb="FFFFFFFF"/>
      </bottom>
    </border>
    <border>
      <left>
        <color indexed="63"/>
      </left>
      <right style="medium"/>
      <top style="medium"/>
      <bottom style="medium">
        <color rgb="FFFFFFFF"/>
      </bottom>
    </border>
    <border>
      <left style="medium"/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/>
      <top>
        <color indexed="63"/>
      </top>
      <bottom style="medium">
        <color rgb="FFFFFFFF"/>
      </bottom>
    </border>
    <border>
      <left style="medium"/>
      <right style="medium">
        <color rgb="FFFFFFFF"/>
      </right>
      <top>
        <color indexed="63"/>
      </top>
      <bottom style="medium"/>
    </border>
    <border>
      <left style="medium">
        <color rgb="FFFFFFFF"/>
      </left>
      <right style="medium">
        <color theme="0"/>
      </right>
      <top style="medium"/>
      <bottom style="medium">
        <color rgb="FFFFFFFF"/>
      </bottom>
    </border>
    <border>
      <left style="medium">
        <color rgb="FFFFFFFF"/>
      </left>
      <right style="medium">
        <color theme="0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theme="0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4" fillId="0" borderId="0" xfId="54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0" fontId="28" fillId="24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9" fontId="0" fillId="26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4" fontId="0" fillId="27" borderId="0" xfId="0" applyNumberForma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4" xfId="0" applyFill="1" applyBorder="1" applyAlignment="1">
      <alignment/>
    </xf>
    <xf numFmtId="4" fontId="0" fillId="27" borderId="12" xfId="0" applyNumberFormat="1" applyFill="1" applyBorder="1" applyAlignment="1">
      <alignment/>
    </xf>
    <xf numFmtId="0" fontId="0" fillId="27" borderId="12" xfId="0" applyFill="1" applyBorder="1" applyAlignment="1">
      <alignment/>
    </xf>
    <xf numFmtId="4" fontId="2" fillId="27" borderId="11" xfId="0" applyNumberFormat="1" applyFon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3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2" fontId="2" fillId="27" borderId="15" xfId="0" applyNumberFormat="1" applyFont="1" applyFill="1" applyBorder="1" applyAlignment="1">
      <alignment horizontal="centerContinuous" wrapText="1"/>
    </xf>
    <xf numFmtId="2" fontId="2" fillId="27" borderId="16" xfId="0" applyNumberFormat="1" applyFont="1" applyFill="1" applyBorder="1" applyAlignment="1">
      <alignment horizontal="centerContinuous"/>
    </xf>
    <xf numFmtId="2" fontId="2" fillId="27" borderId="17" xfId="0" applyNumberFormat="1" applyFont="1" applyFill="1" applyBorder="1" applyAlignment="1">
      <alignment horizontal="centerContinuous"/>
    </xf>
    <xf numFmtId="0" fontId="2" fillId="27" borderId="18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2" fillId="27" borderId="20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3" fontId="0" fillId="27" borderId="0" xfId="0" applyNumberFormat="1" applyFill="1" applyBorder="1" applyAlignment="1">
      <alignment/>
    </xf>
    <xf numFmtId="3" fontId="0" fillId="27" borderId="14" xfId="0" applyNumberFormat="1" applyFill="1" applyBorder="1" applyAlignment="1">
      <alignment/>
    </xf>
    <xf numFmtId="0" fontId="2" fillId="27" borderId="18" xfId="0" applyFont="1" applyFill="1" applyBorder="1" applyAlignment="1">
      <alignment horizontal="center" wrapText="1"/>
    </xf>
    <xf numFmtId="0" fontId="2" fillId="27" borderId="19" xfId="0" applyFont="1" applyFill="1" applyBorder="1" applyAlignment="1">
      <alignment horizontal="center" wrapText="1"/>
    </xf>
    <xf numFmtId="0" fontId="2" fillId="27" borderId="20" xfId="0" applyFont="1" applyFill="1" applyBorder="1" applyAlignment="1">
      <alignment horizontal="center" wrapText="1"/>
    </xf>
    <xf numFmtId="179" fontId="0" fillId="26" borderId="0" xfId="0" applyNumberFormat="1" applyFill="1" applyBorder="1" applyAlignment="1">
      <alignment/>
    </xf>
    <xf numFmtId="0" fontId="0" fillId="28" borderId="0" xfId="0" applyFill="1" applyBorder="1" applyAlignment="1">
      <alignment/>
    </xf>
    <xf numFmtId="0" fontId="28" fillId="28" borderId="13" xfId="0" applyFont="1" applyFill="1" applyBorder="1" applyAlignment="1">
      <alignment horizontal="center" vertical="center"/>
    </xf>
    <xf numFmtId="11" fontId="0" fillId="27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179" fontId="0" fillId="26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7" borderId="0" xfId="0" applyFont="1" applyFill="1" applyBorder="1" applyAlignment="1">
      <alignment horizontal="center" wrapText="1"/>
    </xf>
    <xf numFmtId="0" fontId="2" fillId="27" borderId="12" xfId="0" applyFont="1" applyFill="1" applyBorder="1" applyAlignment="1">
      <alignment horizontal="center" wrapText="1"/>
    </xf>
    <xf numFmtId="0" fontId="0" fillId="27" borderId="21" xfId="0" applyFill="1" applyBorder="1" applyAlignment="1">
      <alignment/>
    </xf>
    <xf numFmtId="3" fontId="2" fillId="27" borderId="16" xfId="0" applyNumberFormat="1" applyFont="1" applyFill="1" applyBorder="1" applyAlignment="1">
      <alignment/>
    </xf>
    <xf numFmtId="0" fontId="2" fillId="27" borderId="16" xfId="0" applyFont="1" applyFill="1" applyBorder="1" applyAlignment="1">
      <alignment horizontal="center" wrapText="1"/>
    </xf>
    <xf numFmtId="0" fontId="2" fillId="27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2" fillId="24" borderId="23" xfId="0" applyFont="1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7" xfId="0" applyFont="1" applyFill="1" applyBorder="1" applyAlignment="1">
      <alignment/>
    </xf>
    <xf numFmtId="0" fontId="14" fillId="24" borderId="0" xfId="54" applyFill="1" applyBorder="1" applyAlignment="1" applyProtection="1">
      <alignment/>
      <protection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5" xfId="0" applyFont="1" applyFill="1" applyBorder="1" applyAlignment="1">
      <alignment horizontal="right"/>
    </xf>
    <xf numFmtId="3" fontId="0" fillId="24" borderId="25" xfId="0" applyNumberFormat="1" applyFill="1" applyBorder="1" applyAlignment="1">
      <alignment/>
    </xf>
    <xf numFmtId="0" fontId="2" fillId="27" borderId="13" xfId="0" applyFont="1" applyFill="1" applyBorder="1" applyAlignment="1">
      <alignment/>
    </xf>
    <xf numFmtId="3" fontId="2" fillId="27" borderId="25" xfId="0" applyNumberFormat="1" applyFont="1" applyFill="1" applyBorder="1" applyAlignment="1">
      <alignment/>
    </xf>
    <xf numFmtId="0" fontId="2" fillId="27" borderId="10" xfId="0" applyFont="1" applyFill="1" applyBorder="1" applyAlignment="1">
      <alignment wrapText="1"/>
    </xf>
    <xf numFmtId="4" fontId="2" fillId="27" borderId="11" xfId="0" applyNumberFormat="1" applyFont="1" applyFill="1" applyBorder="1" applyAlignment="1">
      <alignment horizontal="right"/>
    </xf>
    <xf numFmtId="0" fontId="2" fillId="27" borderId="28" xfId="0" applyFont="1" applyFill="1" applyBorder="1" applyAlignment="1">
      <alignment/>
    </xf>
    <xf numFmtId="0" fontId="2" fillId="27" borderId="29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/>
    </xf>
    <xf numFmtId="4" fontId="0" fillId="27" borderId="14" xfId="0" applyNumberFormat="1" applyFill="1" applyBorder="1" applyAlignment="1">
      <alignment/>
    </xf>
    <xf numFmtId="0" fontId="0" fillId="24" borderId="0" xfId="0" applyFont="1" applyFill="1" applyBorder="1" applyAlignment="1">
      <alignment horizontal="left" vertical="top"/>
    </xf>
    <xf numFmtId="0" fontId="0" fillId="24" borderId="27" xfId="0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8" fillId="24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9" fontId="0" fillId="27" borderId="0" xfId="0" applyNumberFormat="1" applyFill="1" applyBorder="1" applyAlignment="1">
      <alignment/>
    </xf>
    <xf numFmtId="2" fontId="0" fillId="27" borderId="0" xfId="0" applyNumberFormat="1" applyFill="1" applyBorder="1" applyAlignment="1">
      <alignment/>
    </xf>
    <xf numFmtId="9" fontId="0" fillId="27" borderId="0" xfId="62" applyFont="1" applyFill="1" applyBorder="1" applyAlignment="1">
      <alignment/>
    </xf>
    <xf numFmtId="174" fontId="28" fillId="25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1" fontId="0" fillId="0" borderId="0" xfId="0" applyNumberFormat="1" applyFill="1" applyBorder="1" applyAlignment="1">
      <alignment/>
    </xf>
    <xf numFmtId="9" fontId="0" fillId="0" borderId="0" xfId="62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3" fillId="0" borderId="0" xfId="58">
      <alignment/>
      <protection/>
    </xf>
    <xf numFmtId="0" fontId="53" fillId="0" borderId="0" xfId="58" applyFill="1">
      <alignment/>
      <protection/>
    </xf>
    <xf numFmtId="0" fontId="53" fillId="0" borderId="0" xfId="58" applyFill="1" quotePrefix="1">
      <alignment/>
      <protection/>
    </xf>
    <xf numFmtId="0" fontId="2" fillId="27" borderId="19" xfId="0" applyFont="1" applyFill="1" applyBorder="1" applyAlignment="1">
      <alignment horizontal="center"/>
    </xf>
    <xf numFmtId="0" fontId="28" fillId="29" borderId="13" xfId="0" applyFont="1" applyFill="1" applyBorder="1" applyAlignment="1">
      <alignment horizontal="center" vertical="center"/>
    </xf>
    <xf numFmtId="3" fontId="0" fillId="29" borderId="0" xfId="0" applyNumberFormat="1" applyFill="1" applyBorder="1" applyAlignment="1">
      <alignment/>
    </xf>
    <xf numFmtId="0" fontId="0" fillId="29" borderId="0" xfId="0" applyFill="1" applyBorder="1" applyAlignment="1">
      <alignment/>
    </xf>
    <xf numFmtId="3" fontId="0" fillId="29" borderId="0" xfId="0" applyNumberFormat="1" applyFont="1" applyFill="1" applyAlignment="1">
      <alignment/>
    </xf>
    <xf numFmtId="9" fontId="0" fillId="29" borderId="0" xfId="62" applyFont="1" applyFill="1" applyBorder="1" applyAlignment="1">
      <alignment/>
    </xf>
    <xf numFmtId="3" fontId="0" fillId="29" borderId="0" xfId="0" applyNumberFormat="1" applyFill="1" applyBorder="1" applyAlignment="1">
      <alignment/>
    </xf>
    <xf numFmtId="3" fontId="0" fillId="29" borderId="0" xfId="0" applyNumberFormat="1" applyFill="1" applyAlignment="1">
      <alignment/>
    </xf>
    <xf numFmtId="4" fontId="0" fillId="29" borderId="0" xfId="0" applyNumberFormat="1" applyFill="1" applyBorder="1" applyAlignment="1">
      <alignment/>
    </xf>
    <xf numFmtId="178" fontId="0" fillId="29" borderId="0" xfId="0" applyNumberFormat="1" applyFill="1" applyBorder="1" applyAlignment="1">
      <alignment/>
    </xf>
    <xf numFmtId="0" fontId="14" fillId="24" borderId="0" xfId="54" applyFill="1" applyAlignment="1" applyProtection="1">
      <alignment/>
      <protection/>
    </xf>
    <xf numFmtId="0" fontId="30" fillId="27" borderId="3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30" fillId="29" borderId="31" xfId="0" applyFont="1" applyFill="1" applyBorder="1" applyAlignment="1">
      <alignment horizontal="center" vertical="center"/>
    </xf>
    <xf numFmtId="0" fontId="30" fillId="29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8" fillId="0" borderId="0" xfId="58" applyFont="1" applyFill="1">
      <alignment/>
      <protection/>
    </xf>
    <xf numFmtId="3" fontId="53" fillId="0" borderId="0" xfId="58" applyNumberFormat="1" applyFill="1">
      <alignment/>
      <protection/>
    </xf>
    <xf numFmtId="39" fontId="0" fillId="26" borderId="0" xfId="45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8" fillId="0" borderId="0" xfId="58" applyNumberFormat="1" applyFont="1" applyFill="1">
      <alignment/>
      <protection/>
    </xf>
    <xf numFmtId="0" fontId="2" fillId="0" borderId="0" xfId="0" applyFont="1" applyAlignment="1" quotePrefix="1">
      <alignment/>
    </xf>
    <xf numFmtId="0" fontId="0" fillId="27" borderId="0" xfId="0" applyFont="1" applyFill="1" applyBorder="1" applyAlignment="1">
      <alignment/>
    </xf>
    <xf numFmtId="0" fontId="2" fillId="0" borderId="0" xfId="0" applyFont="1" applyAlignment="1">
      <alignment/>
    </xf>
    <xf numFmtId="2" fontId="2" fillId="27" borderId="15" xfId="0" applyNumberFormat="1" applyFont="1" applyFill="1" applyBorder="1" applyAlignment="1">
      <alignment horizontal="center" wrapText="1"/>
    </xf>
    <xf numFmtId="0" fontId="2" fillId="27" borderId="15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32" xfId="0" applyFill="1" applyBorder="1" applyAlignment="1">
      <alignment/>
    </xf>
    <xf numFmtId="0" fontId="2" fillId="24" borderId="27" xfId="0" applyFont="1" applyFill="1" applyBorder="1" applyAlignment="1">
      <alignment/>
    </xf>
    <xf numFmtId="0" fontId="14" fillId="24" borderId="0" xfId="54" applyFill="1" applyBorder="1" applyAlignment="1" applyProtection="1">
      <alignment wrapText="1"/>
      <protection/>
    </xf>
    <xf numFmtId="0" fontId="0" fillId="0" borderId="0" xfId="0" applyFont="1" applyAlignment="1">
      <alignment horizontal="right"/>
    </xf>
    <xf numFmtId="3" fontId="0" fillId="29" borderId="13" xfId="0" applyNumberFormat="1" applyFill="1" applyBorder="1" applyAlignment="1">
      <alignment/>
    </xf>
    <xf numFmtId="4" fontId="0" fillId="26" borderId="0" xfId="0" applyNumberFormat="1" applyFill="1" applyBorder="1" applyAlignment="1">
      <alignment/>
    </xf>
    <xf numFmtId="3" fontId="2" fillId="27" borderId="12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59" fillId="0" borderId="0" xfId="58" applyFont="1">
      <alignment/>
      <protection/>
    </xf>
    <xf numFmtId="0" fontId="60" fillId="0" borderId="0" xfId="58" applyFont="1">
      <alignment/>
      <protection/>
    </xf>
    <xf numFmtId="3" fontId="59" fillId="0" borderId="0" xfId="58" applyNumberFormat="1" applyFont="1">
      <alignment/>
      <protection/>
    </xf>
    <xf numFmtId="0" fontId="59" fillId="27" borderId="13" xfId="58" applyFont="1" applyFill="1" applyBorder="1">
      <alignment/>
      <protection/>
    </xf>
    <xf numFmtId="0" fontId="60" fillId="27" borderId="19" xfId="58" applyFont="1" applyFill="1" applyBorder="1" applyAlignment="1">
      <alignment wrapText="1"/>
      <protection/>
    </xf>
    <xf numFmtId="0" fontId="60" fillId="27" borderId="19" xfId="58" applyFont="1" applyFill="1" applyBorder="1">
      <alignment/>
      <protection/>
    </xf>
    <xf numFmtId="0" fontId="60" fillId="27" borderId="29" xfId="58" applyFont="1" applyFill="1" applyBorder="1" applyAlignment="1">
      <alignment wrapText="1"/>
      <protection/>
    </xf>
    <xf numFmtId="0" fontId="60" fillId="27" borderId="13" xfId="58" applyFont="1" applyFill="1" applyBorder="1" applyAlignment="1">
      <alignment wrapText="1"/>
      <protection/>
    </xf>
    <xf numFmtId="3" fontId="59" fillId="27" borderId="0" xfId="58" applyNumberFormat="1" applyFont="1" applyFill="1" applyBorder="1">
      <alignment/>
      <protection/>
    </xf>
    <xf numFmtId="3" fontId="59" fillId="27" borderId="0" xfId="58" applyNumberFormat="1" applyFont="1" applyFill="1" applyBorder="1" applyAlignment="1">
      <alignment/>
      <protection/>
    </xf>
    <xf numFmtId="0" fontId="59" fillId="27" borderId="0" xfId="58" applyFont="1" applyFill="1" applyBorder="1">
      <alignment/>
      <protection/>
    </xf>
    <xf numFmtId="3" fontId="59" fillId="27" borderId="12" xfId="58" applyNumberFormat="1" applyFont="1" applyFill="1" applyBorder="1">
      <alignment/>
      <protection/>
    </xf>
    <xf numFmtId="0" fontId="60" fillId="27" borderId="13" xfId="58" applyFont="1" applyFill="1" applyBorder="1">
      <alignment/>
      <protection/>
    </xf>
    <xf numFmtId="0" fontId="60" fillId="27" borderId="10" xfId="58" applyFont="1" applyFill="1" applyBorder="1">
      <alignment/>
      <protection/>
    </xf>
    <xf numFmtId="0" fontId="60" fillId="27" borderId="0" xfId="58" applyFont="1" applyFill="1" applyBorder="1" applyAlignment="1">
      <alignment wrapText="1"/>
      <protection/>
    </xf>
    <xf numFmtId="0" fontId="60" fillId="27" borderId="0" xfId="58" applyFont="1" applyFill="1" applyBorder="1">
      <alignment/>
      <protection/>
    </xf>
    <xf numFmtId="3" fontId="60" fillId="27" borderId="14" xfId="58" applyNumberFormat="1" applyFont="1" applyFill="1" applyBorder="1">
      <alignment/>
      <protection/>
    </xf>
    <xf numFmtId="0" fontId="59" fillId="27" borderId="28" xfId="58" applyFont="1" applyFill="1" applyBorder="1">
      <alignment/>
      <protection/>
    </xf>
    <xf numFmtId="0" fontId="60" fillId="27" borderId="23" xfId="58" applyFont="1" applyFill="1" applyBorder="1" applyAlignment="1">
      <alignment wrapText="1"/>
      <protection/>
    </xf>
    <xf numFmtId="0" fontId="60" fillId="27" borderId="27" xfId="58" applyFont="1" applyFill="1" applyBorder="1" applyAlignment="1">
      <alignment wrapText="1"/>
      <protection/>
    </xf>
    <xf numFmtId="0" fontId="60" fillId="27" borderId="18" xfId="58" applyFont="1" applyFill="1" applyBorder="1" applyAlignment="1">
      <alignment wrapText="1"/>
      <protection/>
    </xf>
    <xf numFmtId="0" fontId="60" fillId="27" borderId="20" xfId="58" applyFont="1" applyFill="1" applyBorder="1" applyAlignment="1">
      <alignment wrapText="1"/>
      <protection/>
    </xf>
    <xf numFmtId="0" fontId="60" fillId="27" borderId="14" xfId="58" applyFont="1" applyFill="1" applyBorder="1">
      <alignment/>
      <protection/>
    </xf>
    <xf numFmtId="3" fontId="60" fillId="27" borderId="11" xfId="58" applyNumberFormat="1" applyFont="1" applyFill="1" applyBorder="1">
      <alignment/>
      <protection/>
    </xf>
    <xf numFmtId="3" fontId="59" fillId="29" borderId="0" xfId="58" applyNumberFormat="1" applyFont="1" applyFill="1" applyBorder="1">
      <alignment/>
      <protection/>
    </xf>
    <xf numFmtId="3" fontId="60" fillId="29" borderId="14" xfId="58" applyNumberFormat="1" applyFont="1" applyFill="1" applyBorder="1">
      <alignment/>
      <protection/>
    </xf>
    <xf numFmtId="0" fontId="60" fillId="27" borderId="19" xfId="58" applyFont="1" applyFill="1" applyBorder="1" applyAlignment="1">
      <alignment horizontal="center"/>
      <protection/>
    </xf>
    <xf numFmtId="0" fontId="60" fillId="27" borderId="19" xfId="58" applyFont="1" applyFill="1" applyBorder="1" applyAlignment="1">
      <alignment horizontal="center" wrapText="1"/>
      <protection/>
    </xf>
    <xf numFmtId="0" fontId="28" fillId="30" borderId="13" xfId="0" applyFont="1" applyFill="1" applyBorder="1" applyAlignment="1">
      <alignment horizontal="left" vertical="center"/>
    </xf>
    <xf numFmtId="0" fontId="28" fillId="30" borderId="0" xfId="0" applyFont="1" applyFill="1" applyBorder="1" applyAlignment="1">
      <alignment horizontal="center" vertical="center"/>
    </xf>
    <xf numFmtId="3" fontId="28" fillId="30" borderId="12" xfId="0" applyNumberFormat="1" applyFont="1" applyFill="1" applyBorder="1" applyAlignment="1">
      <alignment horizontal="right" vertical="center"/>
    </xf>
    <xf numFmtId="0" fontId="28" fillId="30" borderId="28" xfId="0" applyFont="1" applyFill="1" applyBorder="1" applyAlignment="1">
      <alignment horizontal="left" vertical="center"/>
    </xf>
    <xf numFmtId="0" fontId="28" fillId="30" borderId="19" xfId="0" applyFont="1" applyFill="1" applyBorder="1" applyAlignment="1">
      <alignment horizontal="center" vertical="center"/>
    </xf>
    <xf numFmtId="3" fontId="28" fillId="30" borderId="29" xfId="0" applyNumberFormat="1" applyFont="1" applyFill="1" applyBorder="1" applyAlignment="1">
      <alignment horizontal="right" vertical="center"/>
    </xf>
    <xf numFmtId="0" fontId="33" fillId="30" borderId="10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center" vertical="center"/>
    </xf>
    <xf numFmtId="3" fontId="33" fillId="30" borderId="11" xfId="0" applyNumberFormat="1" applyFont="1" applyFill="1" applyBorder="1" applyAlignment="1">
      <alignment horizontal="right" vertical="center"/>
    </xf>
    <xf numFmtId="0" fontId="61" fillId="31" borderId="33" xfId="0" applyFont="1" applyFill="1" applyBorder="1" applyAlignment="1">
      <alignment/>
    </xf>
    <xf numFmtId="0" fontId="61" fillId="31" borderId="34" xfId="0" applyFont="1" applyFill="1" applyBorder="1" applyAlignment="1">
      <alignment horizontal="center" wrapText="1"/>
    </xf>
    <xf numFmtId="0" fontId="61" fillId="31" borderId="35" xfId="0" applyFont="1" applyFill="1" applyBorder="1" applyAlignment="1">
      <alignment/>
    </xf>
    <xf numFmtId="0" fontId="61" fillId="31" borderId="36" xfId="0" applyFont="1" applyFill="1" applyBorder="1" applyAlignment="1">
      <alignment horizontal="center" wrapText="1"/>
    </xf>
    <xf numFmtId="0" fontId="30" fillId="0" borderId="35" xfId="0" applyFont="1" applyBorder="1" applyAlignment="1">
      <alignment/>
    </xf>
    <xf numFmtId="3" fontId="30" fillId="0" borderId="36" xfId="0" applyNumberFormat="1" applyFont="1" applyBorder="1" applyAlignment="1">
      <alignment horizontal="center"/>
    </xf>
    <xf numFmtId="0" fontId="30" fillId="32" borderId="35" xfId="0" applyFont="1" applyFill="1" applyBorder="1" applyAlignment="1">
      <alignment/>
    </xf>
    <xf numFmtId="3" fontId="30" fillId="32" borderId="36" xfId="0" applyNumberFormat="1" applyFont="1" applyFill="1" applyBorder="1" applyAlignment="1">
      <alignment horizontal="center"/>
    </xf>
    <xf numFmtId="0" fontId="30" fillId="33" borderId="35" xfId="0" applyFont="1" applyFill="1" applyBorder="1" applyAlignment="1">
      <alignment/>
    </xf>
    <xf numFmtId="3" fontId="30" fillId="33" borderId="36" xfId="0" applyNumberFormat="1" applyFont="1" applyFill="1" applyBorder="1" applyAlignment="1">
      <alignment horizontal="center"/>
    </xf>
    <xf numFmtId="0" fontId="61" fillId="31" borderId="37" xfId="0" applyFont="1" applyFill="1" applyBorder="1" applyAlignment="1">
      <alignment/>
    </xf>
    <xf numFmtId="3" fontId="61" fillId="31" borderId="11" xfId="0" applyNumberFormat="1" applyFont="1" applyFill="1" applyBorder="1" applyAlignment="1">
      <alignment horizontal="center"/>
    </xf>
    <xf numFmtId="0" fontId="59" fillId="24" borderId="24" xfId="58" applyFont="1" applyFill="1" applyBorder="1">
      <alignment/>
      <protection/>
    </xf>
    <xf numFmtId="0" fontId="59" fillId="24" borderId="25" xfId="58" applyFont="1" applyFill="1" applyBorder="1">
      <alignment/>
      <protection/>
    </xf>
    <xf numFmtId="0" fontId="59" fillId="24" borderId="26" xfId="58" applyFont="1" applyFill="1" applyBorder="1">
      <alignment/>
      <protection/>
    </xf>
    <xf numFmtId="0" fontId="59" fillId="24" borderId="23" xfId="58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59" fillId="24" borderId="27" xfId="58" applyFont="1" applyFill="1" applyBorder="1">
      <alignment/>
      <protection/>
    </xf>
    <xf numFmtId="0" fontId="59" fillId="24" borderId="18" xfId="58" applyFont="1" applyFill="1" applyBorder="1">
      <alignment/>
      <protection/>
    </xf>
    <xf numFmtId="0" fontId="59" fillId="24" borderId="19" xfId="58" applyFont="1" applyFill="1" applyBorder="1">
      <alignment/>
      <protection/>
    </xf>
    <xf numFmtId="0" fontId="59" fillId="24" borderId="20" xfId="58" applyFont="1" applyFill="1" applyBorder="1">
      <alignment/>
      <protection/>
    </xf>
    <xf numFmtId="0" fontId="60" fillId="24" borderId="23" xfId="58" applyFont="1" applyFill="1" applyBorder="1">
      <alignment/>
      <protection/>
    </xf>
    <xf numFmtId="3" fontId="28" fillId="24" borderId="0" xfId="0" applyNumberFormat="1" applyFont="1" applyFill="1" applyAlignment="1">
      <alignment horizontal="center" vertical="center"/>
    </xf>
    <xf numFmtId="0" fontId="61" fillId="31" borderId="38" xfId="0" applyFont="1" applyFill="1" applyBorder="1" applyAlignment="1">
      <alignment horizontal="center" wrapText="1"/>
    </xf>
    <xf numFmtId="0" fontId="61" fillId="31" borderId="39" xfId="0" applyFont="1" applyFill="1" applyBorder="1" applyAlignment="1">
      <alignment horizontal="center" wrapText="1"/>
    </xf>
    <xf numFmtId="3" fontId="30" fillId="0" borderId="39" xfId="0" applyNumberFormat="1" applyFont="1" applyBorder="1" applyAlignment="1">
      <alignment horizontal="center"/>
    </xf>
    <xf numFmtId="3" fontId="30" fillId="32" borderId="39" xfId="0" applyNumberFormat="1" applyFont="1" applyFill="1" applyBorder="1" applyAlignment="1">
      <alignment horizontal="center"/>
    </xf>
    <xf numFmtId="3" fontId="30" fillId="33" borderId="39" xfId="0" applyNumberFormat="1" applyFont="1" applyFill="1" applyBorder="1" applyAlignment="1">
      <alignment horizontal="center"/>
    </xf>
    <xf numFmtId="3" fontId="61" fillId="31" borderId="40" xfId="0" applyNumberFormat="1" applyFont="1" applyFill="1" applyBorder="1" applyAlignment="1">
      <alignment horizontal="center"/>
    </xf>
    <xf numFmtId="0" fontId="58" fillId="0" borderId="0" xfId="58" applyFont="1">
      <alignment/>
      <protection/>
    </xf>
    <xf numFmtId="0" fontId="53" fillId="0" borderId="0" xfId="58" applyAlignment="1">
      <alignment/>
      <protection/>
    </xf>
    <xf numFmtId="0" fontId="20" fillId="0" borderId="0" xfId="58" applyFont="1">
      <alignment/>
      <protection/>
    </xf>
    <xf numFmtId="0" fontId="58" fillId="0" borderId="0" xfId="58" applyFont="1" applyBorder="1" applyAlignment="1">
      <alignment horizontal="left"/>
      <protection/>
    </xf>
    <xf numFmtId="0" fontId="58" fillId="0" borderId="0" xfId="58" applyFont="1" applyBorder="1" applyAlignment="1">
      <alignment horizontal="center"/>
      <protection/>
    </xf>
    <xf numFmtId="0" fontId="58" fillId="0" borderId="41" xfId="58" applyFont="1" applyBorder="1" applyAlignment="1">
      <alignment horizontal="center" wrapText="1"/>
      <protection/>
    </xf>
    <xf numFmtId="0" fontId="53" fillId="0" borderId="18" xfId="58" applyBorder="1" applyAlignment="1">
      <alignment/>
      <protection/>
    </xf>
    <xf numFmtId="0" fontId="53" fillId="0" borderId="0" xfId="58" applyBorder="1" applyAlignment="1">
      <alignment/>
      <protection/>
    </xf>
    <xf numFmtId="0" fontId="20" fillId="0" borderId="41" xfId="58" applyFont="1" applyBorder="1">
      <alignment/>
      <protection/>
    </xf>
    <xf numFmtId="0" fontId="58" fillId="0" borderId="23" xfId="58" applyFont="1" applyBorder="1" applyAlignment="1">
      <alignment horizontal="center" wrapText="1"/>
      <protection/>
    </xf>
    <xf numFmtId="0" fontId="3" fillId="0" borderId="41" xfId="58" applyFont="1" applyBorder="1">
      <alignment/>
      <protection/>
    </xf>
    <xf numFmtId="3" fontId="53" fillId="34" borderId="41" xfId="58" applyNumberFormat="1" applyFont="1" applyFill="1" applyBorder="1" applyAlignment="1">
      <alignment horizontal="right" wrapText="1"/>
      <protection/>
    </xf>
    <xf numFmtId="3" fontId="53" fillId="35" borderId="41" xfId="58" applyNumberFormat="1" applyFont="1" applyFill="1" applyBorder="1" applyAlignment="1">
      <alignment horizontal="right" wrapText="1"/>
      <protection/>
    </xf>
    <xf numFmtId="0" fontId="53" fillId="0" borderId="0" xfId="58" applyFont="1" applyBorder="1" applyAlignment="1">
      <alignment horizontal="right" wrapText="1"/>
      <protection/>
    </xf>
    <xf numFmtId="171" fontId="53" fillId="0" borderId="0" xfId="44" applyNumberFormat="1" applyFont="1" applyAlignment="1">
      <alignment/>
    </xf>
    <xf numFmtId="3" fontId="53" fillId="0" borderId="0" xfId="58" applyNumberFormat="1">
      <alignment/>
      <protection/>
    </xf>
    <xf numFmtId="3" fontId="58" fillId="35" borderId="41" xfId="58" applyNumberFormat="1" applyFont="1" applyFill="1" applyBorder="1">
      <alignment/>
      <protection/>
    </xf>
    <xf numFmtId="3" fontId="53" fillId="0" borderId="0" xfId="58" applyNumberFormat="1" applyBorder="1">
      <alignment/>
      <protection/>
    </xf>
    <xf numFmtId="0" fontId="58" fillId="34" borderId="15" xfId="58" applyFont="1" applyFill="1" applyBorder="1" applyAlignment="1">
      <alignment horizontal="centerContinuous"/>
      <protection/>
    </xf>
    <xf numFmtId="0" fontId="58" fillId="34" borderId="17" xfId="58" applyFont="1" applyFill="1" applyBorder="1" applyAlignment="1">
      <alignment horizontal="centerContinuous"/>
      <protection/>
    </xf>
    <xf numFmtId="0" fontId="58" fillId="34" borderId="15" xfId="58" applyFont="1" applyFill="1" applyBorder="1" applyAlignment="1">
      <alignment horizontal="centerContinuous" wrapText="1"/>
      <protection/>
    </xf>
    <xf numFmtId="0" fontId="58" fillId="34" borderId="15" xfId="58" applyFont="1" applyFill="1" applyBorder="1" applyAlignment="1">
      <alignment horizontal="centerContinuous" vertical="top" wrapText="1"/>
      <protection/>
    </xf>
    <xf numFmtId="0" fontId="58" fillId="34" borderId="17" xfId="58" applyFont="1" applyFill="1" applyBorder="1" applyAlignment="1">
      <alignment horizontal="centerContinuous" vertical="top"/>
      <protection/>
    </xf>
    <xf numFmtId="0" fontId="58" fillId="35" borderId="15" xfId="58" applyFont="1" applyFill="1" applyBorder="1" applyAlignment="1">
      <alignment horizontal="centerContinuous"/>
      <protection/>
    </xf>
    <xf numFmtId="0" fontId="58" fillId="35" borderId="17" xfId="58" applyFont="1" applyFill="1" applyBorder="1" applyAlignment="1">
      <alignment horizontal="centerContinuous"/>
      <protection/>
    </xf>
    <xf numFmtId="0" fontId="53" fillId="34" borderId="17" xfId="58" applyFill="1" applyBorder="1" applyAlignment="1">
      <alignment horizontal="centerContinuous"/>
      <protection/>
    </xf>
    <xf numFmtId="0" fontId="58" fillId="35" borderId="24" xfId="58" applyFont="1" applyFill="1" applyBorder="1" applyAlignment="1">
      <alignment horizontal="centerContinuous" wrapText="1"/>
      <protection/>
    </xf>
    <xf numFmtId="0" fontId="58" fillId="35" borderId="26" xfId="58" applyFont="1" applyFill="1" applyBorder="1" applyAlignment="1">
      <alignment horizontal="centerContinuous"/>
      <protection/>
    </xf>
    <xf numFmtId="0" fontId="58" fillId="0" borderId="41" xfId="58" applyFont="1" applyBorder="1" applyAlignment="1">
      <alignment horizontal="center"/>
      <protection/>
    </xf>
    <xf numFmtId="0" fontId="58" fillId="0" borderId="41" xfId="58" applyFont="1" applyFill="1" applyBorder="1" applyAlignment="1">
      <alignment horizontal="center"/>
      <protection/>
    </xf>
    <xf numFmtId="3" fontId="53" fillId="0" borderId="23" xfId="58" applyNumberFormat="1" applyFill="1" applyBorder="1">
      <alignment/>
      <protection/>
    </xf>
    <xf numFmtId="3" fontId="53" fillId="0" borderId="27" xfId="58" applyNumberFormat="1" applyFill="1" applyBorder="1">
      <alignment/>
      <protection/>
    </xf>
    <xf numFmtId="183" fontId="53" fillId="0" borderId="27" xfId="58" applyNumberFormat="1" applyBorder="1">
      <alignment/>
      <protection/>
    </xf>
    <xf numFmtId="182" fontId="53" fillId="0" borderId="23" xfId="58" applyNumberFormat="1" applyBorder="1">
      <alignment/>
      <protection/>
    </xf>
    <xf numFmtId="182" fontId="53" fillId="0" borderId="27" xfId="58" applyNumberFormat="1" applyBorder="1">
      <alignment/>
      <protection/>
    </xf>
    <xf numFmtId="4" fontId="53" fillId="0" borderId="23" xfId="58" applyNumberFormat="1" applyFill="1" applyBorder="1">
      <alignment/>
      <protection/>
    </xf>
    <xf numFmtId="4" fontId="53" fillId="0" borderId="27" xfId="58" applyNumberFormat="1" applyFill="1" applyBorder="1">
      <alignment/>
      <protection/>
    </xf>
    <xf numFmtId="171" fontId="53" fillId="0" borderId="23" xfId="44" applyNumberFormat="1" applyFont="1" applyBorder="1" applyAlignment="1">
      <alignment/>
    </xf>
    <xf numFmtId="171" fontId="53" fillId="0" borderId="27" xfId="44" applyNumberFormat="1" applyFont="1" applyBorder="1" applyAlignment="1">
      <alignment/>
    </xf>
    <xf numFmtId="3" fontId="53" fillId="0" borderId="23" xfId="58" applyNumberFormat="1" applyBorder="1">
      <alignment/>
      <protection/>
    </xf>
    <xf numFmtId="172" fontId="53" fillId="0" borderId="27" xfId="58" applyNumberFormat="1" applyBorder="1">
      <alignment/>
      <protection/>
    </xf>
    <xf numFmtId="0" fontId="58" fillId="0" borderId="15" xfId="58" applyFont="1" applyBorder="1">
      <alignment/>
      <protection/>
    </xf>
    <xf numFmtId="3" fontId="53" fillId="0" borderId="15" xfId="58" applyNumberFormat="1" applyBorder="1">
      <alignment/>
      <protection/>
    </xf>
    <xf numFmtId="3" fontId="53" fillId="0" borderId="17" xfId="58" applyNumberFormat="1" applyBorder="1">
      <alignment/>
      <protection/>
    </xf>
    <xf numFmtId="183" fontId="53" fillId="0" borderId="17" xfId="58" applyNumberFormat="1" applyBorder="1">
      <alignment/>
      <protection/>
    </xf>
    <xf numFmtId="172" fontId="53" fillId="0" borderId="15" xfId="58" applyNumberFormat="1" applyBorder="1">
      <alignment/>
      <protection/>
    </xf>
    <xf numFmtId="182" fontId="53" fillId="0" borderId="15" xfId="58" applyNumberFormat="1" applyBorder="1">
      <alignment/>
      <protection/>
    </xf>
    <xf numFmtId="182" fontId="53" fillId="0" borderId="41" xfId="58" applyNumberFormat="1" applyBorder="1">
      <alignment/>
      <protection/>
    </xf>
    <xf numFmtId="4" fontId="53" fillId="0" borderId="41" xfId="58" applyNumberFormat="1" applyBorder="1">
      <alignment/>
      <protection/>
    </xf>
    <xf numFmtId="0" fontId="53" fillId="0" borderId="41" xfId="58" applyBorder="1">
      <alignment/>
      <protection/>
    </xf>
    <xf numFmtId="0" fontId="53" fillId="0" borderId="0" xfId="58" applyFill="1" applyBorder="1">
      <alignment/>
      <protection/>
    </xf>
    <xf numFmtId="0" fontId="53" fillId="0" borderId="0" xfId="58" applyFont="1" applyFill="1" applyBorder="1">
      <alignment/>
      <protection/>
    </xf>
    <xf numFmtId="0" fontId="58" fillId="0" borderId="41" xfId="58" applyFont="1" applyBorder="1" applyAlignment="1">
      <alignment horizontal="left"/>
      <protection/>
    </xf>
    <xf numFmtId="0" fontId="58" fillId="0" borderId="41" xfId="58" applyFont="1" applyBorder="1" applyAlignment="1">
      <alignment wrapText="1"/>
      <protection/>
    </xf>
    <xf numFmtId="0" fontId="58" fillId="0" borderId="41" xfId="58" applyFont="1" applyBorder="1">
      <alignment/>
      <protection/>
    </xf>
    <xf numFmtId="3" fontId="53" fillId="0" borderId="41" xfId="58" applyNumberFormat="1" applyBorder="1">
      <alignment/>
      <protection/>
    </xf>
    <xf numFmtId="0" fontId="58" fillId="0" borderId="0" xfId="58" applyFont="1" applyAlignment="1">
      <alignment horizontal="centerContinuous"/>
      <protection/>
    </xf>
    <xf numFmtId="0" fontId="53" fillId="0" borderId="0" xfId="58" applyAlignment="1">
      <alignment horizontal="centerContinuous"/>
      <protection/>
    </xf>
    <xf numFmtId="183" fontId="53" fillId="0" borderId="0" xfId="58" applyNumberFormat="1">
      <alignment/>
      <protection/>
    </xf>
    <xf numFmtId="0" fontId="53" fillId="0" borderId="0" xfId="58" applyAlignment="1">
      <alignment horizontal="right"/>
      <protection/>
    </xf>
    <xf numFmtId="3" fontId="62" fillId="0" borderId="0" xfId="0" applyNumberFormat="1" applyFont="1" applyAlignment="1">
      <alignment/>
    </xf>
    <xf numFmtId="182" fontId="53" fillId="36" borderId="41" xfId="58" applyNumberFormat="1" applyFont="1" applyFill="1" applyBorder="1" applyAlignment="1">
      <alignment horizontal="right" wrapText="1"/>
      <protection/>
    </xf>
    <xf numFmtId="3" fontId="53" fillId="36" borderId="41" xfId="58" applyNumberFormat="1" applyFont="1" applyFill="1" applyBorder="1" applyAlignment="1">
      <alignment horizontal="right" wrapText="1"/>
      <protection/>
    </xf>
    <xf numFmtId="11" fontId="0" fillId="0" borderId="0" xfId="0" applyNumberFormat="1" applyAlignment="1">
      <alignment/>
    </xf>
    <xf numFmtId="0" fontId="0" fillId="30" borderId="0" xfId="0" applyFill="1" applyAlignment="1">
      <alignment/>
    </xf>
    <xf numFmtId="11" fontId="0" fillId="30" borderId="0" xfId="0" applyNumberFormat="1" applyFill="1" applyAlignment="1">
      <alignment/>
    </xf>
    <xf numFmtId="0" fontId="0" fillId="37" borderId="0" xfId="0" applyFill="1" applyAlignment="1">
      <alignment/>
    </xf>
    <xf numFmtId="11" fontId="0" fillId="37" borderId="0" xfId="0" applyNumberFormat="1" applyFill="1" applyAlignment="1">
      <alignment/>
    </xf>
    <xf numFmtId="0" fontId="0" fillId="38" borderId="0" xfId="0" applyFill="1" applyAlignment="1">
      <alignment/>
    </xf>
    <xf numFmtId="11" fontId="0" fillId="38" borderId="0" xfId="0" applyNumberFormat="1" applyFill="1" applyAlignment="1">
      <alignment/>
    </xf>
    <xf numFmtId="0" fontId="0" fillId="39" borderId="0" xfId="0" applyFill="1" applyAlignment="1">
      <alignment/>
    </xf>
    <xf numFmtId="11" fontId="0" fillId="39" borderId="0" xfId="0" applyNumberFormat="1" applyFill="1" applyAlignment="1">
      <alignment/>
    </xf>
    <xf numFmtId="0" fontId="0" fillId="40" borderId="0" xfId="0" applyFill="1" applyAlignment="1">
      <alignment/>
    </xf>
    <xf numFmtId="11" fontId="0" fillId="40" borderId="0" xfId="0" applyNumberFormat="1" applyFill="1" applyAlignment="1">
      <alignment/>
    </xf>
    <xf numFmtId="0" fontId="0" fillId="41" borderId="0" xfId="0" applyFill="1" applyAlignment="1">
      <alignment/>
    </xf>
    <xf numFmtId="11" fontId="0" fillId="41" borderId="0" xfId="0" applyNumberFormat="1" applyFill="1" applyAlignment="1">
      <alignment/>
    </xf>
    <xf numFmtId="0" fontId="0" fillId="42" borderId="0" xfId="0" applyFill="1" applyAlignment="1">
      <alignment/>
    </xf>
    <xf numFmtId="11" fontId="0" fillId="42" borderId="0" xfId="0" applyNumberFormat="1" applyFill="1" applyAlignment="1">
      <alignment/>
    </xf>
    <xf numFmtId="0" fontId="0" fillId="43" borderId="0" xfId="0" applyFill="1" applyAlignment="1">
      <alignment/>
    </xf>
    <xf numFmtId="11" fontId="0" fillId="43" borderId="0" xfId="0" applyNumberFormat="1" applyFill="1" applyAlignment="1">
      <alignment/>
    </xf>
    <xf numFmtId="0" fontId="0" fillId="44" borderId="0" xfId="0" applyFill="1" applyAlignment="1">
      <alignment/>
    </xf>
    <xf numFmtId="11" fontId="0" fillId="44" borderId="0" xfId="0" applyNumberFormat="1" applyFill="1" applyAlignment="1">
      <alignment/>
    </xf>
    <xf numFmtId="0" fontId="58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58" fillId="0" borderId="41" xfId="0" applyFont="1" applyBorder="1" applyAlignment="1">
      <alignment horizontal="center"/>
    </xf>
    <xf numFmtId="0" fontId="0" fillId="45" borderId="41" xfId="0" applyFill="1" applyBorder="1" applyAlignment="1">
      <alignment/>
    </xf>
    <xf numFmtId="165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24" borderId="41" xfId="0" applyFill="1" applyBorder="1" applyAlignment="1">
      <alignment/>
    </xf>
    <xf numFmtId="0" fontId="0" fillId="0" borderId="41" xfId="0" applyFont="1" applyBorder="1" applyAlignment="1">
      <alignment/>
    </xf>
    <xf numFmtId="0" fontId="0" fillId="45" borderId="41" xfId="0" applyFont="1" applyFill="1" applyBorder="1" applyAlignment="1">
      <alignment/>
    </xf>
    <xf numFmtId="0" fontId="0" fillId="0" borderId="0" xfId="0" applyBorder="1" applyAlignment="1">
      <alignment wrapText="1"/>
    </xf>
    <xf numFmtId="184" fontId="0" fillId="14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49" fillId="0" borderId="0" xfId="0" applyNumberFormat="1" applyFont="1" applyBorder="1" applyAlignment="1">
      <alignment/>
    </xf>
    <xf numFmtId="171" fontId="58" fillId="0" borderId="27" xfId="42" applyNumberFormat="1" applyFont="1" applyFill="1" applyBorder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0" fillId="45" borderId="0" xfId="0" applyFont="1" applyFill="1" applyAlignment="1">
      <alignment/>
    </xf>
    <xf numFmtId="0" fontId="30" fillId="25" borderId="30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30" fillId="30" borderId="43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center" vertical="center"/>
    </xf>
    <xf numFmtId="0" fontId="30" fillId="30" borderId="45" xfId="0" applyFont="1" applyFill="1" applyBorder="1" applyAlignment="1">
      <alignment horizontal="center" vertical="center"/>
    </xf>
    <xf numFmtId="0" fontId="58" fillId="0" borderId="24" xfId="58" applyFont="1" applyBorder="1" applyAlignment="1">
      <alignment/>
      <protection/>
    </xf>
    <xf numFmtId="0" fontId="53" fillId="0" borderId="18" xfId="58" applyBorder="1" applyAlignment="1">
      <alignment/>
      <protection/>
    </xf>
    <xf numFmtId="0" fontId="58" fillId="0" borderId="41" xfId="0" applyFont="1" applyBorder="1" applyAlignment="1">
      <alignment/>
    </xf>
    <xf numFmtId="0" fontId="2" fillId="27" borderId="30" xfId="0" applyFont="1" applyFill="1" applyBorder="1" applyAlignment="1">
      <alignment horizontal="center"/>
    </xf>
    <xf numFmtId="0" fontId="2" fillId="27" borderId="42" xfId="0" applyFont="1" applyFill="1" applyBorder="1" applyAlignment="1">
      <alignment horizontal="center"/>
    </xf>
    <xf numFmtId="0" fontId="2" fillId="27" borderId="31" xfId="0" applyFont="1" applyFill="1" applyBorder="1" applyAlignment="1">
      <alignment horizontal="center"/>
    </xf>
    <xf numFmtId="0" fontId="2" fillId="27" borderId="28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29" xfId="0" applyFont="1" applyFill="1" applyBorder="1" applyAlignment="1">
      <alignment horizontal="center"/>
    </xf>
    <xf numFmtId="0" fontId="2" fillId="27" borderId="46" xfId="0" applyFont="1" applyFill="1" applyBorder="1" applyAlignment="1">
      <alignment horizontal="center" wrapText="1"/>
    </xf>
    <xf numFmtId="0" fontId="0" fillId="27" borderId="28" xfId="0" applyFill="1" applyBorder="1" applyAlignment="1">
      <alignment horizontal="center" wrapText="1"/>
    </xf>
    <xf numFmtId="0" fontId="2" fillId="27" borderId="25" xfId="0" applyFont="1" applyFill="1" applyBorder="1" applyAlignment="1">
      <alignment horizontal="center" wrapText="1"/>
    </xf>
    <xf numFmtId="0" fontId="0" fillId="27" borderId="19" xfId="0" applyFill="1" applyBorder="1" applyAlignment="1">
      <alignment/>
    </xf>
    <xf numFmtId="0" fontId="2" fillId="27" borderId="47" xfId="0" applyFont="1" applyFill="1" applyBorder="1" applyAlignment="1">
      <alignment horizontal="center" wrapText="1"/>
    </xf>
    <xf numFmtId="0" fontId="0" fillId="27" borderId="29" xfId="0" applyFill="1" applyBorder="1" applyAlignment="1">
      <alignment/>
    </xf>
    <xf numFmtId="2" fontId="2" fillId="27" borderId="24" xfId="0" applyNumberFormat="1" applyFont="1" applyFill="1" applyBorder="1" applyAlignment="1">
      <alignment horizontal="center" wrapText="1"/>
    </xf>
    <xf numFmtId="2" fontId="2" fillId="27" borderId="25" xfId="0" applyNumberFormat="1" applyFont="1" applyFill="1" applyBorder="1" applyAlignment="1">
      <alignment horizontal="center" wrapText="1"/>
    </xf>
    <xf numFmtId="2" fontId="2" fillId="27" borderId="26" xfId="0" applyNumberFormat="1" applyFont="1" applyFill="1" applyBorder="1" applyAlignment="1">
      <alignment horizontal="center" wrapText="1"/>
    </xf>
    <xf numFmtId="0" fontId="60" fillId="27" borderId="25" xfId="58" applyFont="1" applyFill="1" applyBorder="1" applyAlignment="1">
      <alignment horizontal="center" wrapText="1"/>
      <protection/>
    </xf>
    <xf numFmtId="0" fontId="60" fillId="27" borderId="0" xfId="58" applyFont="1" applyFill="1" applyBorder="1" applyAlignment="1">
      <alignment horizontal="center" wrapText="1"/>
      <protection/>
    </xf>
    <xf numFmtId="0" fontId="2" fillId="27" borderId="15" xfId="0" applyFont="1" applyFill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60" fillId="27" borderId="48" xfId="58" applyFont="1" applyFill="1" applyBorder="1" applyAlignment="1">
      <alignment horizontal="center" wrapText="1"/>
      <protection/>
    </xf>
    <xf numFmtId="0" fontId="60" fillId="27" borderId="49" xfId="58" applyFont="1" applyFill="1" applyBorder="1" applyAlignment="1">
      <alignment horizontal="center" wrapText="1"/>
      <protection/>
    </xf>
    <xf numFmtId="0" fontId="2" fillId="27" borderId="46" xfId="0" applyFont="1" applyFill="1" applyBorder="1" applyAlignment="1">
      <alignment/>
    </xf>
    <xf numFmtId="0" fontId="0" fillId="27" borderId="28" xfId="0" applyFill="1" applyBorder="1" applyAlignment="1">
      <alignment/>
    </xf>
    <xf numFmtId="0" fontId="2" fillId="27" borderId="48" xfId="0" applyFont="1" applyFill="1" applyBorder="1" applyAlignment="1">
      <alignment horizontal="center" wrapText="1"/>
    </xf>
    <xf numFmtId="0" fontId="0" fillId="27" borderId="50" xfId="0" applyFill="1" applyBorder="1" applyAlignment="1">
      <alignment/>
    </xf>
    <xf numFmtId="0" fontId="2" fillId="27" borderId="26" xfId="0" applyFont="1" applyFill="1" applyBorder="1" applyAlignment="1">
      <alignment horizontal="center" wrapText="1"/>
    </xf>
    <xf numFmtId="0" fontId="0" fillId="27" borderId="20" xfId="0" applyFill="1" applyBorder="1" applyAlignment="1">
      <alignment/>
    </xf>
    <xf numFmtId="0" fontId="0" fillId="0" borderId="28" xfId="0" applyBorder="1" applyAlignment="1">
      <alignment/>
    </xf>
    <xf numFmtId="0" fontId="2" fillId="27" borderId="46" xfId="0" applyFont="1" applyFill="1" applyBorder="1" applyAlignment="1">
      <alignment wrapText="1"/>
    </xf>
    <xf numFmtId="0" fontId="0" fillId="27" borderId="28" xfId="0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5"/>
          <c:y val="0.205"/>
          <c:w val="0.49625"/>
          <c:h val="0.57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Energy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Residue Burn
&lt;1%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Summary!$G$3:$G$7</c:f>
              <c:strCache/>
            </c:strRef>
          </c:cat>
          <c:val>
            <c:numRef>
              <c:f>Summary!$I$3:$I$7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2005 Community  GHG Emissions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MT CO</a:t>
            </a:r>
            <a:r>
              <a:rPr lang="en-US" cap="none" sz="18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66"/>
          <c:y val="0.217"/>
          <c:w val="0.74675"/>
          <c:h val="0.7065"/>
        </c:manualLayout>
      </c:layout>
      <c:pie3DChart>
        <c:varyColors val="1"/>
        <c:ser>
          <c:idx val="0"/>
          <c:order val="0"/>
          <c:tx>
            <c:strRef>
              <c:f>Summary!$D$9:$D$10</c:f>
              <c:strCache>
                <c:ptCount val="1"/>
                <c:pt idx="0">
                  <c:v>Revised GHG Emissions (MT CO2e)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Summary!$B$11:$B$17</c:f>
              <c:strCache/>
            </c:strRef>
          </c:cat>
          <c:val>
            <c:numRef>
              <c:f>Summary!$D$11:$D$17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5"/>
          <c:y val="0.398"/>
          <c:w val="0.111"/>
          <c:h val="0.33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9</xdr:row>
      <xdr:rowOff>47625</xdr:rowOff>
    </xdr:from>
    <xdr:to>
      <xdr:col>9</xdr:col>
      <xdr:colOff>219075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200900" y="2809875"/>
        <a:ext cx="45529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1419225</xdr:colOff>
      <xdr:row>26</xdr:row>
      <xdr:rowOff>57150</xdr:rowOff>
    </xdr:from>
    <xdr:to>
      <xdr:col>10</xdr:col>
      <xdr:colOff>257175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3476625" y="6429375"/>
        <a:ext cx="89249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owe\Local%20Settings\Temporary%20Internet%20Files\Content.IE5\LDH4TZWL\amador\AmadorGHG%20EI%20Summary_09sep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skowskic\Desktop\CoSD\000_PreAECOM\SDCounty_GHGInventory_GovtOpsMasterData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Energy"/>
      <sheetName val="Transportation"/>
      <sheetName val="water"/>
      <sheetName val="Government"/>
      <sheetName val="waste water"/>
      <sheetName val="Waste"/>
      <sheetName val="BV Landfill"/>
      <sheetName val="BV Landfill Energy"/>
    </sheetNames>
    <sheetDataSet>
      <sheetData sheetId="0">
        <row r="9">
          <cell r="I9">
            <v>0.00045359229219689716</v>
          </cell>
        </row>
        <row r="35">
          <cell r="L35">
            <v>724.12</v>
          </cell>
          <cell r="M35">
            <v>0.0302</v>
          </cell>
          <cell r="N35">
            <v>0.0081</v>
          </cell>
        </row>
        <row r="39">
          <cell r="M39">
            <v>25</v>
          </cell>
          <cell r="N39">
            <v>298</v>
          </cell>
        </row>
        <row r="43">
          <cell r="J43">
            <v>12.7</v>
          </cell>
        </row>
        <row r="44">
          <cell r="J44">
            <v>0.00395</v>
          </cell>
        </row>
      </sheetData>
      <sheetData sheetId="1">
        <row r="5">
          <cell r="C5" t="str">
            <v>Yes</v>
          </cell>
        </row>
        <row r="8">
          <cell r="D8">
            <v>0.64135</v>
          </cell>
        </row>
        <row r="9">
          <cell r="D9">
            <v>0.524</v>
          </cell>
        </row>
        <row r="10">
          <cell r="D10">
            <v>11.7</v>
          </cell>
        </row>
        <row r="11">
          <cell r="D11">
            <v>13.446</v>
          </cell>
        </row>
        <row r="28">
          <cell r="I28">
            <v>94191.45692048027</v>
          </cell>
        </row>
      </sheetData>
      <sheetData sheetId="2">
        <row r="5">
          <cell r="C5">
            <v>2206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ation"/>
      <sheetName val="Intro Worksheet"/>
      <sheetName val="Background"/>
      <sheetName val="Report Charts and Tables"/>
      <sheetName val="LGOP Standard Report (1-2)"/>
      <sheetName val="LGOP Standard Report (3-4)"/>
      <sheetName val="Emissions by Record"/>
      <sheetName val="Emissions by Source"/>
      <sheetName val="SS-Categories"/>
      <sheetName val="SS-All Account Summary"/>
      <sheetName val="SS-Facilities Final Data"/>
      <sheetName val="SS-Facilities - Aggregated (e)"/>
      <sheetName val="SS-Facilities Working Data"/>
      <sheetName val="SS-Public Lighting Final Data"/>
      <sheetName val="SS-Public Lighting Working Data"/>
      <sheetName val="SS-Water Final Data"/>
      <sheetName val="SS-Water Working Data"/>
      <sheetName val="SS-Raw Fuel Data"/>
      <sheetName val="SSR-Final Data"/>
      <sheetName val="SSR-Raw Data"/>
      <sheetName val="ME-Summary Fuel Final Data"/>
      <sheetName val="ME-Detailed Fuel Final Data"/>
      <sheetName val="ME-VMT Final Data"/>
      <sheetName val="ME-Refrigerant Final Data"/>
      <sheetName val="ME-All Raw Data"/>
      <sheetName val="Energy Consumption by Landfills"/>
      <sheetName val="Scp 1 Fug Em - Bell Jr Hgh"/>
      <sheetName val="Scp 1 Fug Em - Bonsall "/>
      <sheetName val="Scp 1 Fug Em - Encinitas"/>
      <sheetName val="Scp 1 Fug Em - Gillespie"/>
      <sheetName val="Scp 1 Fug Em - Hillsborough"/>
      <sheetName val="Scp 1 Fug Em - Jamacha"/>
      <sheetName val="Scp 1 Fug Em - Palomar Airport"/>
      <sheetName val="Scp 1 Fug Em - Poway"/>
      <sheetName val="Scp 1 Fug Em - San Marcos"/>
      <sheetName val="Scp 1 Fug Em - Valley Center"/>
      <sheetName val="SWF-Landfill Raw Data"/>
      <sheetName val="AF-Energy Use Final Data"/>
      <sheetName val="AF-Working Data"/>
      <sheetName val="WW-Energy Use Final Data"/>
      <sheetName val="WW-Alpine Trtmnt Final Data"/>
      <sheetName val="WW-Campo Trmt Final Data"/>
      <sheetName val="WW-Julian Trtmnt Final Data"/>
      <sheetName val="WW-Lakeside Trtmt Final Data"/>
      <sheetName val="WW-Pine Vly Trmt Final Data"/>
      <sheetName val="WW-Spring Vly Trtmt Final Data"/>
      <sheetName val="WW-Wintergrdens Trmt Final Data"/>
      <sheetName val="WW-Raw Data"/>
      <sheetName val="SW-Solid Waste Final Data"/>
      <sheetName val="SW-by Weight Data"/>
      <sheetName val="SW-by Volume Data"/>
      <sheetName val="SW-Solid Waste Raw Data"/>
      <sheetName val="SW-Solid Waste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California/index.asp" TargetMode="External" /><Relationship Id="rId2" Type="http://schemas.openxmlformats.org/officeDocument/2006/relationships/hyperlink" Target="http://www.ipcc-nggip.iges.or.jp/public/2006gl/index.html" TargetMode="External" /><Relationship Id="rId3" Type="http://schemas.openxmlformats.org/officeDocument/2006/relationships/hyperlink" Target="http://www.sdcounty.ca.gov/awm/crop_statistics.html" TargetMode="Externa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California/index.asp" TargetMode="External" /><Relationship Id="rId2" Type="http://schemas.openxmlformats.org/officeDocument/2006/relationships/hyperlink" Target="http://www.ipcc-nggip.iges.or.jp/public/2006gl/index.html" TargetMode="External" /><Relationship Id="rId3" Type="http://schemas.openxmlformats.org/officeDocument/2006/relationships/hyperlink" Target="http://www.sdcounty.ca.gov/awm/crop_statistics.html" TargetMode="Externa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.ca.gov/regact/agen06/append.pdf" TargetMode="Externa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coststudies.ucdavis.edu/current.php" TargetMode="Externa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.ca.gov/cc/inventory/inventory.htm" TargetMode="External" /><Relationship Id="rId2" Type="http://schemas.openxmlformats.org/officeDocument/2006/relationships/hyperlink" Target="http://www.sdcounty.ca.gov/awm/crop_statistics.html" TargetMode="Externa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.ca.gov/cc/inventory/inventory.htm" TargetMode="External" /><Relationship Id="rId2" Type="http://schemas.openxmlformats.org/officeDocument/2006/relationships/hyperlink" Target="http://minerals.usgs.gov/minerals/pubs/state/ca.html" TargetMode="External" /><Relationship Id="rId3" Type="http://schemas.openxmlformats.org/officeDocument/2006/relationships/hyperlink" Target="http://www.ipcc-nggip.iges.or.jp/public/2006gl/vol4.html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0"/>
  <sheetViews>
    <sheetView tabSelected="1" zoomScale="70" zoomScaleNormal="70" zoomScalePageLayoutView="0" workbookViewId="0" topLeftCell="A1">
      <selection activeCell="M29" sqref="M29"/>
    </sheetView>
  </sheetViews>
  <sheetFormatPr defaultColWidth="9.140625" defaultRowHeight="12.75"/>
  <cols>
    <col min="1" max="1" width="9.140625" style="19" customWidth="1"/>
    <col min="2" max="2" width="21.7109375" style="19" bestFit="1" customWidth="1"/>
    <col min="3" max="3" width="29.421875" style="19" customWidth="1"/>
    <col min="4" max="4" width="29.57421875" style="19" customWidth="1"/>
    <col min="5" max="5" width="10.00390625" style="19" bestFit="1" customWidth="1"/>
    <col min="6" max="6" width="9.140625" style="19" customWidth="1"/>
    <col min="7" max="7" width="21.00390625" style="19" bestFit="1" customWidth="1"/>
    <col min="8" max="8" width="29.57421875" style="19" customWidth="1"/>
    <col min="9" max="9" width="13.421875" style="19" bestFit="1" customWidth="1"/>
    <col min="10" max="11" width="9.140625" style="19" customWidth="1"/>
    <col min="12" max="12" width="5.28125" style="19" customWidth="1"/>
    <col min="13" max="13" width="32.28125" style="19" customWidth="1"/>
    <col min="14" max="14" width="14.7109375" style="19" bestFit="1" customWidth="1"/>
    <col min="15" max="15" width="23.8515625" style="19" customWidth="1"/>
    <col min="16" max="19" width="9.140625" style="19" customWidth="1"/>
    <col min="20" max="20" width="20.7109375" style="19" customWidth="1"/>
    <col min="21" max="21" width="12.421875" style="19" bestFit="1" customWidth="1"/>
    <col min="22" max="16384" width="9.140625" style="19" customWidth="1"/>
  </cols>
  <sheetData>
    <row r="1" spans="7:8" ht="18.75" thickBot="1">
      <c r="G1" s="101"/>
      <c r="H1" s="22"/>
    </row>
    <row r="2" spans="2:15" ht="36.75" customHeight="1">
      <c r="B2" s="132" t="s">
        <v>54</v>
      </c>
      <c r="C2" s="134" t="s">
        <v>56</v>
      </c>
      <c r="F2" s="157"/>
      <c r="G2" s="333" t="s">
        <v>266</v>
      </c>
      <c r="H2" s="334"/>
      <c r="I2" s="335"/>
      <c r="L2" s="327" t="s">
        <v>60</v>
      </c>
      <c r="M2" s="328"/>
      <c r="N2" s="328"/>
      <c r="O2" s="329"/>
    </row>
    <row r="3" spans="2:15" ht="24.75" customHeight="1" thickBot="1">
      <c r="B3" s="133" t="s">
        <v>55</v>
      </c>
      <c r="C3" s="135">
        <v>2005</v>
      </c>
      <c r="F3" s="157"/>
      <c r="G3" s="188" t="s">
        <v>74</v>
      </c>
      <c r="H3" s="189"/>
      <c r="I3" s="190">
        <f>Energy1+Energy2</f>
        <v>111649.80691955115</v>
      </c>
      <c r="L3" s="27" t="s">
        <v>57</v>
      </c>
      <c r="M3" s="31"/>
      <c r="N3" s="28">
        <v>23</v>
      </c>
      <c r="O3" s="29"/>
    </row>
    <row r="4" spans="6:15" ht="21">
      <c r="F4" s="157"/>
      <c r="G4" s="188" t="s">
        <v>6</v>
      </c>
      <c r="H4" s="189"/>
      <c r="I4" s="190">
        <f>EFerment</f>
        <v>42369.909999999996</v>
      </c>
      <c r="L4" s="27" t="s">
        <v>58</v>
      </c>
      <c r="M4" s="31"/>
      <c r="N4" s="28">
        <v>296</v>
      </c>
      <c r="O4" s="29"/>
    </row>
    <row r="5" spans="6:15" ht="18">
      <c r="F5" s="157"/>
      <c r="G5" s="188" t="s">
        <v>73</v>
      </c>
      <c r="H5" s="189"/>
      <c r="I5" s="190">
        <f>SoilMgmt</f>
        <v>23865.98944813322</v>
      </c>
      <c r="L5" s="27" t="s">
        <v>59</v>
      </c>
      <c r="M5" s="31"/>
      <c r="N5" s="109">
        <v>0.9071847</v>
      </c>
      <c r="O5" s="29"/>
    </row>
    <row r="6" spans="1:15" ht="21">
      <c r="A6" s="23"/>
      <c r="B6" s="157"/>
      <c r="C6" s="157"/>
      <c r="D6" s="157"/>
      <c r="E6" s="157"/>
      <c r="F6" s="157"/>
      <c r="G6" s="188" t="s">
        <v>7</v>
      </c>
      <c r="H6" s="189"/>
      <c r="I6" s="190">
        <f>ManureMgmt</f>
        <v>11958.383100000001</v>
      </c>
      <c r="L6" s="27" t="s">
        <v>206</v>
      </c>
      <c r="M6" s="31"/>
      <c r="N6" s="28">
        <f>44/28</f>
        <v>1.5714285714285714</v>
      </c>
      <c r="O6" s="29"/>
    </row>
    <row r="7" spans="1:15" ht="21">
      <c r="A7" s="23"/>
      <c r="B7" s="157"/>
      <c r="C7" s="157"/>
      <c r="D7" s="157"/>
      <c r="E7" s="157"/>
      <c r="F7" s="157"/>
      <c r="G7" s="191" t="s">
        <v>61</v>
      </c>
      <c r="H7" s="192"/>
      <c r="I7" s="193">
        <f>ResidueBurn</f>
        <v>181.24465599999996</v>
      </c>
      <c r="L7" s="27" t="s">
        <v>207</v>
      </c>
      <c r="M7" s="28"/>
      <c r="N7" s="28">
        <f>44/12</f>
        <v>3.6666666666666665</v>
      </c>
      <c r="O7" s="29"/>
    </row>
    <row r="8" spans="1:15" ht="19.5" thickBot="1">
      <c r="A8" s="23"/>
      <c r="B8" s="157"/>
      <c r="C8" s="157"/>
      <c r="D8" s="157"/>
      <c r="E8" s="157"/>
      <c r="F8" s="157"/>
      <c r="G8" s="194" t="s">
        <v>75</v>
      </c>
      <c r="H8" s="195"/>
      <c r="I8" s="196">
        <f>SUM(I3:I7)</f>
        <v>190025.33412368436</v>
      </c>
      <c r="L8" s="27" t="s">
        <v>252</v>
      </c>
      <c r="M8" s="28"/>
      <c r="N8" s="28">
        <v>0.325851</v>
      </c>
      <c r="O8" s="29"/>
    </row>
    <row r="9" spans="1:15" ht="36.75" thickBot="1">
      <c r="A9" s="23"/>
      <c r="B9" s="197" t="s">
        <v>238</v>
      </c>
      <c r="C9" s="220" t="s">
        <v>268</v>
      </c>
      <c r="D9" s="198" t="s">
        <v>267</v>
      </c>
      <c r="E9" s="157"/>
      <c r="F9" s="157"/>
      <c r="L9" s="30"/>
      <c r="M9" s="28"/>
      <c r="N9" s="28"/>
      <c r="O9" s="29"/>
    </row>
    <row r="10" spans="1:15" ht="21.75" thickBot="1">
      <c r="A10" s="23"/>
      <c r="B10" s="199"/>
      <c r="C10" s="221" t="s">
        <v>269</v>
      </c>
      <c r="D10" s="200" t="s">
        <v>269</v>
      </c>
      <c r="E10" s="157"/>
      <c r="F10" s="157"/>
      <c r="L10" s="32">
        <v>1</v>
      </c>
      <c r="M10" s="33" t="s">
        <v>205</v>
      </c>
      <c r="N10" s="33"/>
      <c r="O10" s="34"/>
    </row>
    <row r="11" spans="1:5" ht="18.75" thickBot="1">
      <c r="A11" s="23"/>
      <c r="B11" s="201" t="s">
        <v>265</v>
      </c>
      <c r="C11" s="222">
        <v>2909343</v>
      </c>
      <c r="D11" s="202">
        <f>Transportation!G9</f>
        <v>2636702.1494624866</v>
      </c>
      <c r="E11" s="157"/>
    </row>
    <row r="12" spans="1:15" ht="18.75" thickBot="1">
      <c r="A12" s="23"/>
      <c r="B12" s="205" t="s">
        <v>248</v>
      </c>
      <c r="C12" s="224">
        <v>362000</v>
      </c>
      <c r="D12" s="206">
        <f>Agriculture</f>
        <v>190025.33412368436</v>
      </c>
      <c r="E12" s="157"/>
      <c r="L12" s="330" t="s">
        <v>63</v>
      </c>
      <c r="M12" s="331"/>
      <c r="N12" s="331"/>
      <c r="O12" s="332"/>
    </row>
    <row r="13" spans="1:15" ht="18.75" thickBot="1">
      <c r="A13" s="23"/>
      <c r="B13" s="203" t="s">
        <v>242</v>
      </c>
      <c r="C13" s="223">
        <v>144865</v>
      </c>
      <c r="D13" s="204">
        <v>144865</v>
      </c>
      <c r="E13" s="157"/>
      <c r="L13" s="122"/>
      <c r="M13" s="54" t="s">
        <v>200</v>
      </c>
      <c r="N13" s="23"/>
      <c r="O13" s="24"/>
    </row>
    <row r="14" spans="1:15" ht="18.75" thickBot="1">
      <c r="A14" s="23"/>
      <c r="B14" s="205" t="s">
        <v>239</v>
      </c>
      <c r="C14" s="224">
        <v>21808</v>
      </c>
      <c r="D14" s="206">
        <f>wastewater</f>
        <v>50411.61191625002</v>
      </c>
      <c r="E14" s="157"/>
      <c r="L14" s="52"/>
      <c r="M14" s="54" t="s">
        <v>199</v>
      </c>
      <c r="N14" s="23"/>
      <c r="O14" s="24"/>
    </row>
    <row r="15" spans="1:15" ht="18.75" thickBot="1">
      <c r="A15" s="23"/>
      <c r="B15" s="203" t="s">
        <v>240</v>
      </c>
      <c r="C15" s="223" t="s">
        <v>241</v>
      </c>
      <c r="D15" s="204">
        <f>water</f>
        <v>236435.33246495348</v>
      </c>
      <c r="E15" s="157"/>
      <c r="L15" s="53"/>
      <c r="M15" s="54" t="s">
        <v>64</v>
      </c>
      <c r="N15" s="23"/>
      <c r="O15" s="24"/>
    </row>
    <row r="16" spans="2:15" ht="18.75" thickBot="1">
      <c r="B16" s="205" t="s">
        <v>538</v>
      </c>
      <c r="C16" s="224" t="s">
        <v>241</v>
      </c>
      <c r="D16" s="206">
        <f>Other!F11</f>
        <v>132490.21115859994</v>
      </c>
      <c r="L16" s="62"/>
      <c r="M16" s="54" t="s">
        <v>194</v>
      </c>
      <c r="N16" s="23"/>
      <c r="O16" s="24"/>
    </row>
    <row r="17" spans="2:15" ht="18.75" thickBot="1">
      <c r="B17" s="203" t="s">
        <v>74</v>
      </c>
      <c r="C17" s="223">
        <v>1121650</v>
      </c>
      <c r="D17" s="204">
        <v>1121650</v>
      </c>
      <c r="L17" s="25"/>
      <c r="M17" s="54" t="s">
        <v>195</v>
      </c>
      <c r="N17" s="23"/>
      <c r="O17" s="24"/>
    </row>
    <row r="18" spans="2:15" ht="18.75" thickBot="1">
      <c r="B18" s="207" t="s">
        <v>10</v>
      </c>
      <c r="C18" s="225">
        <v>4559666</v>
      </c>
      <c r="D18" s="208">
        <f>SUM(D11:D17)</f>
        <v>4512579.639125975</v>
      </c>
      <c r="E18" s="219"/>
      <c r="L18" s="20"/>
      <c r="M18" s="26"/>
      <c r="N18" s="26"/>
      <c r="O18" s="21"/>
    </row>
    <row r="19" ht="18">
      <c r="N19" s="10"/>
    </row>
    <row r="20" ht="18">
      <c r="N20" s="131"/>
    </row>
  </sheetData>
  <sheetProtection/>
  <mergeCells count="3">
    <mergeCell ref="L2:O2"/>
    <mergeCell ref="L12:O12"/>
    <mergeCell ref="G2:I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3:K1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2" max="2" width="23.8515625" style="0" bestFit="1" customWidth="1"/>
    <col min="3" max="3" width="12.7109375" style="0" customWidth="1"/>
    <col min="4" max="4" width="19.00390625" style="0" customWidth="1"/>
    <col min="5" max="5" width="19.8515625" style="0" customWidth="1"/>
    <col min="8" max="8" width="6.28125" style="0" customWidth="1"/>
    <col min="9" max="9" width="35.00390625" style="0" bestFit="1" customWidth="1"/>
    <col min="10" max="10" width="30.8515625" style="0" bestFit="1" customWidth="1"/>
    <col min="11" max="11" width="28.8515625" style="0" bestFit="1" customWidth="1"/>
  </cols>
  <sheetData>
    <row r="2" ht="13.5" thickBot="1"/>
    <row r="3" spans="2:11" ht="12.75">
      <c r="B3" s="339" t="str">
        <f>location&amp;" Greenhouse Gas Emissions Inventory"</f>
        <v>County of San Diego Greenhouse Gas Emissions Inventory</v>
      </c>
      <c r="C3" s="340"/>
      <c r="D3" s="340"/>
      <c r="E3" s="341"/>
      <c r="F3" s="66"/>
      <c r="G3" s="66"/>
      <c r="H3" s="74"/>
      <c r="I3" s="87"/>
      <c r="J3" s="88"/>
      <c r="K3" s="76"/>
    </row>
    <row r="4" spans="2:11" ht="12.75">
      <c r="B4" s="342" t="str">
        <f>year&amp;" Agricultural Emissions - Enteric Fermentation"</f>
        <v>2005 Agricultural Emissions - Enteric Fermentation</v>
      </c>
      <c r="C4" s="343"/>
      <c r="D4" s="343"/>
      <c r="E4" s="345"/>
      <c r="F4" s="66"/>
      <c r="G4" s="66"/>
      <c r="H4" s="85" t="s">
        <v>12</v>
      </c>
      <c r="I4" s="18"/>
      <c r="J4" s="18"/>
      <c r="K4" s="78"/>
    </row>
    <row r="5" spans="2:11" ht="39">
      <c r="B5" s="69"/>
      <c r="C5" s="70" t="s">
        <v>30</v>
      </c>
      <c r="D5" s="71" t="s">
        <v>31</v>
      </c>
      <c r="E5" s="72" t="s">
        <v>77</v>
      </c>
      <c r="H5" s="79"/>
      <c r="I5" s="18"/>
      <c r="J5" s="18"/>
      <c r="K5" s="80" t="s">
        <v>62</v>
      </c>
    </row>
    <row r="6" spans="2:11" ht="12.75">
      <c r="B6" s="43" t="s">
        <v>8</v>
      </c>
      <c r="C6" s="127">
        <f>C15-C16</f>
        <v>21600</v>
      </c>
      <c r="D6" s="36">
        <v>53</v>
      </c>
      <c r="E6" s="40">
        <f>C6*D6*methane/1000</f>
        <v>26330.4</v>
      </c>
      <c r="H6" s="79">
        <v>1</v>
      </c>
      <c r="I6" s="81" t="s">
        <v>32</v>
      </c>
      <c r="J6" s="86" t="s">
        <v>42</v>
      </c>
      <c r="K6" s="78" t="s">
        <v>33</v>
      </c>
    </row>
    <row r="7" spans="2:11" ht="12.75">
      <c r="B7" s="43" t="s">
        <v>9</v>
      </c>
      <c r="C7" s="123">
        <f>C16</f>
        <v>5400</v>
      </c>
      <c r="D7" s="36">
        <v>128</v>
      </c>
      <c r="E7" s="40">
        <f>C7*D7*methane/1000</f>
        <v>15897.6</v>
      </c>
      <c r="H7" s="79"/>
      <c r="I7" s="81" t="s">
        <v>19</v>
      </c>
      <c r="J7" s="86" t="s">
        <v>44</v>
      </c>
      <c r="K7" s="78" t="s">
        <v>43</v>
      </c>
    </row>
    <row r="8" spans="2:11" ht="12.75">
      <c r="B8" s="44" t="s">
        <v>35</v>
      </c>
      <c r="C8" s="123">
        <v>550</v>
      </c>
      <c r="D8" s="36">
        <v>8</v>
      </c>
      <c r="E8" s="40">
        <f>C8*D8*methane/1000</f>
        <v>101.2</v>
      </c>
      <c r="H8" s="79">
        <v>2</v>
      </c>
      <c r="I8" s="81" t="s">
        <v>46</v>
      </c>
      <c r="J8" s="18"/>
      <c r="K8" s="80" t="s">
        <v>34</v>
      </c>
    </row>
    <row r="9" spans="2:11" ht="12.75">
      <c r="B9" s="44" t="s">
        <v>36</v>
      </c>
      <c r="C9" s="123">
        <v>1180</v>
      </c>
      <c r="D9" s="36">
        <v>1.5</v>
      </c>
      <c r="E9" s="40">
        <f>C9*D9*methane/1000</f>
        <v>40.71</v>
      </c>
      <c r="H9" s="79"/>
      <c r="I9" s="86" t="s">
        <v>109</v>
      </c>
      <c r="J9" s="18" t="s">
        <v>111</v>
      </c>
      <c r="K9" s="78"/>
    </row>
    <row r="10" spans="2:11" ht="12.75">
      <c r="B10" s="44" t="s">
        <v>108</v>
      </c>
      <c r="C10" s="123">
        <v>0</v>
      </c>
      <c r="D10" s="36">
        <v>5</v>
      </c>
      <c r="E10" s="40">
        <f>C10*D10*methane/1000</f>
        <v>0</v>
      </c>
      <c r="H10" s="79"/>
      <c r="I10" s="86"/>
      <c r="J10" s="18"/>
      <c r="K10" s="78"/>
    </row>
    <row r="11" spans="2:11" ht="13.5" thickBot="1">
      <c r="B11" s="45" t="s">
        <v>10</v>
      </c>
      <c r="C11" s="56"/>
      <c r="D11" s="39"/>
      <c r="E11" s="42">
        <f>SUM(E6:E9)</f>
        <v>42369.909999999996</v>
      </c>
      <c r="H11" s="82"/>
      <c r="I11" s="83"/>
      <c r="J11" s="83"/>
      <c r="K11" s="84"/>
    </row>
    <row r="12" spans="2:5" ht="12.75">
      <c r="B12" s="16"/>
      <c r="C12" s="14"/>
      <c r="D12" s="15"/>
      <c r="E12" s="13"/>
    </row>
    <row r="13" ht="12.75">
      <c r="B13" s="1"/>
    </row>
    <row r="15" spans="2:3" ht="12.75">
      <c r="B15" t="s">
        <v>11</v>
      </c>
      <c r="C15" s="4">
        <v>27000</v>
      </c>
    </row>
    <row r="16" spans="2:3" ht="12.75">
      <c r="B16" s="11" t="s">
        <v>9</v>
      </c>
      <c r="C16" s="4">
        <v>5400</v>
      </c>
    </row>
    <row r="19" ht="12.75">
      <c r="I19" s="9"/>
    </row>
  </sheetData>
  <sheetProtection/>
  <mergeCells count="2">
    <mergeCell ref="B3:E3"/>
    <mergeCell ref="B4:E4"/>
  </mergeCells>
  <hyperlinks>
    <hyperlink ref="I6" r:id="rId1" display="USDA"/>
    <hyperlink ref="I8" r:id="rId2" display="IPCC. 2006 IPCC Guidelines for National Greenhouse Gas Inventories, Chapter 10 Emissions from Livestock and Manure Management. 2006"/>
    <hyperlink ref="I7" r:id="rId3" display="San Diego 2005 Annual Crop Report"/>
  </hyperlinks>
  <printOptions/>
  <pageMargins left="0.75" right="0.75" top="1" bottom="1" header="0.5" footer="0.5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3:K2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12.7109375" style="0" customWidth="1"/>
    <col min="4" max="4" width="28.28125" style="0" customWidth="1"/>
    <col min="5" max="5" width="12.7109375" style="0" customWidth="1"/>
    <col min="6" max="6" width="8.00390625" style="0" customWidth="1"/>
    <col min="7" max="7" width="6.140625" style="0" customWidth="1"/>
    <col min="10" max="10" width="19.57421875" style="0" customWidth="1"/>
    <col min="11" max="11" width="71.57421875" style="0" customWidth="1"/>
  </cols>
  <sheetData>
    <row r="2" ht="13.5" thickBot="1"/>
    <row r="3" spans="2:11" ht="12.75">
      <c r="B3" s="339" t="str">
        <f>location&amp;" Greenhouse Gas Emissions Inventory"</f>
        <v>County of San Diego Greenhouse Gas Emissions Inventory</v>
      </c>
      <c r="C3" s="340"/>
      <c r="D3" s="340"/>
      <c r="E3" s="341"/>
      <c r="H3" s="74"/>
      <c r="I3" s="75"/>
      <c r="J3" s="75"/>
      <c r="K3" s="76"/>
    </row>
    <row r="4" spans="2:11" ht="12.75">
      <c r="B4" s="342" t="str">
        <f>year&amp;" Agricultural Emissions - Manure Management"</f>
        <v>2005 Agricultural Emissions - Manure Management</v>
      </c>
      <c r="C4" s="343"/>
      <c r="D4" s="343"/>
      <c r="E4" s="345"/>
      <c r="H4" s="85" t="s">
        <v>12</v>
      </c>
      <c r="I4" s="18"/>
      <c r="J4" s="18"/>
      <c r="K4" s="80" t="s">
        <v>62</v>
      </c>
    </row>
    <row r="5" spans="2:11" ht="27.75">
      <c r="B5" s="89"/>
      <c r="C5" s="90" t="s">
        <v>30</v>
      </c>
      <c r="D5" s="67" t="s">
        <v>31</v>
      </c>
      <c r="E5" s="68" t="s">
        <v>79</v>
      </c>
      <c r="H5" s="79">
        <v>1</v>
      </c>
      <c r="I5" s="81" t="s">
        <v>32</v>
      </c>
      <c r="J5" s="86" t="s">
        <v>42</v>
      </c>
      <c r="K5" s="78" t="s">
        <v>33</v>
      </c>
    </row>
    <row r="6" spans="2:11" ht="12.75">
      <c r="B6" s="43" t="s">
        <v>8</v>
      </c>
      <c r="C6" s="55">
        <f>C17-C18</f>
        <v>21600</v>
      </c>
      <c r="D6" s="36">
        <v>2</v>
      </c>
      <c r="E6" s="40">
        <f aca="true" t="shared" si="0" ref="E6:E11">(C6*D6*methane)/1000</f>
        <v>993.6</v>
      </c>
      <c r="H6" s="79"/>
      <c r="I6" s="81" t="s">
        <v>19</v>
      </c>
      <c r="J6" s="86" t="s">
        <v>44</v>
      </c>
      <c r="K6" s="78" t="s">
        <v>43</v>
      </c>
    </row>
    <row r="7" spans="2:11" ht="12.75">
      <c r="B7" s="43" t="s">
        <v>9</v>
      </c>
      <c r="C7" s="55">
        <f>C18</f>
        <v>5400</v>
      </c>
      <c r="D7" s="36">
        <v>78</v>
      </c>
      <c r="E7" s="40">
        <f t="shared" si="0"/>
        <v>9687.6</v>
      </c>
      <c r="H7" s="79">
        <v>2</v>
      </c>
      <c r="I7" s="81" t="s">
        <v>46</v>
      </c>
      <c r="J7" s="18"/>
      <c r="K7" s="78" t="s">
        <v>34</v>
      </c>
    </row>
    <row r="8" spans="2:11" ht="14.25">
      <c r="B8" s="44" t="s">
        <v>35</v>
      </c>
      <c r="C8" s="123">
        <v>550</v>
      </c>
      <c r="D8" s="36">
        <v>0.28</v>
      </c>
      <c r="E8" s="40">
        <f t="shared" si="0"/>
        <v>3.5420000000000003</v>
      </c>
      <c r="H8" s="79"/>
      <c r="I8" s="86"/>
      <c r="J8" s="86" t="s">
        <v>78</v>
      </c>
      <c r="K8" s="78"/>
    </row>
    <row r="9" spans="2:11" ht="12.75">
      <c r="B9" s="44" t="s">
        <v>36</v>
      </c>
      <c r="C9" s="123">
        <v>1180</v>
      </c>
      <c r="D9" s="36">
        <v>19</v>
      </c>
      <c r="E9" s="40">
        <f t="shared" si="0"/>
        <v>515.66</v>
      </c>
      <c r="H9" s="79"/>
      <c r="J9" s="18"/>
      <c r="K9" s="80"/>
    </row>
    <row r="10" spans="2:11" ht="14.25">
      <c r="B10" s="44" t="s">
        <v>236</v>
      </c>
      <c r="C10" s="123">
        <v>786500</v>
      </c>
      <c r="D10" s="61">
        <f>C22</f>
        <v>0.0418</v>
      </c>
      <c r="E10" s="40">
        <f t="shared" si="0"/>
        <v>756.1410999999999</v>
      </c>
      <c r="H10" s="79"/>
      <c r="I10" s="18"/>
      <c r="J10" s="18"/>
      <c r="K10" s="78"/>
    </row>
    <row r="11" spans="2:11" ht="12.75">
      <c r="B11" s="44" t="s">
        <v>37</v>
      </c>
      <c r="C11" s="123">
        <v>1000</v>
      </c>
      <c r="D11" s="36">
        <v>0.08</v>
      </c>
      <c r="E11" s="40">
        <f t="shared" si="0"/>
        <v>1.84</v>
      </c>
      <c r="H11" s="79"/>
      <c r="I11" s="18"/>
      <c r="J11" s="18"/>
      <c r="K11" s="78"/>
    </row>
    <row r="12" spans="2:11" ht="13.5" thickBot="1">
      <c r="B12" s="91" t="s">
        <v>10</v>
      </c>
      <c r="C12" s="39"/>
      <c r="D12" s="39"/>
      <c r="E12" s="92">
        <f>SUM(E6:E11)</f>
        <v>11958.383100000001</v>
      </c>
      <c r="H12" s="82"/>
      <c r="I12" s="83"/>
      <c r="J12" s="83"/>
      <c r="K12" s="84"/>
    </row>
    <row r="13" ht="12.75">
      <c r="B13" s="136"/>
    </row>
    <row r="14" spans="2:5" ht="12.75">
      <c r="B14" s="136"/>
      <c r="E14" s="5"/>
    </row>
    <row r="17" spans="2:3" ht="12.75">
      <c r="B17" t="s">
        <v>11</v>
      </c>
      <c r="C17" s="128">
        <v>27000</v>
      </c>
    </row>
    <row r="18" spans="2:3" ht="12.75">
      <c r="B18" s="11" t="s">
        <v>9</v>
      </c>
      <c r="C18" s="128">
        <v>5400</v>
      </c>
    </row>
    <row r="21" spans="2:5" ht="12.75">
      <c r="B21" s="153" t="s">
        <v>100</v>
      </c>
      <c r="C21" s="136" t="s">
        <v>274</v>
      </c>
      <c r="E21" t="s">
        <v>275</v>
      </c>
    </row>
    <row r="22" ht="12.75">
      <c r="C22">
        <f>95%*0.03+(5%*(1.2+0.02+0.09+0.02)/5)</f>
        <v>0.0418</v>
      </c>
    </row>
  </sheetData>
  <sheetProtection/>
  <mergeCells count="2">
    <mergeCell ref="B3:E3"/>
    <mergeCell ref="B4:E4"/>
  </mergeCells>
  <hyperlinks>
    <hyperlink ref="I5" r:id="rId1" display="USDA"/>
    <hyperlink ref="I7" r:id="rId2" display="IPCC. 2006 IPCC Guidelines for National Greenhouse Gas Inventories, Chapter 10 Emissions from Livestock and Manure Management. 2006"/>
    <hyperlink ref="I6" r:id="rId3" display="San Diego 2005 Annual Crop Report"/>
  </hyperlinks>
  <printOptions/>
  <pageMargins left="0.75" right="0.75" top="1" bottom="1" header="0.5" footer="0.5"/>
  <pageSetup horizontalDpi="600" verticalDpi="60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I21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15.7109375" style="0" customWidth="1"/>
    <col min="4" max="4" width="25.421875" style="0" customWidth="1"/>
    <col min="8" max="8" width="55.00390625" style="0" customWidth="1"/>
    <col min="9" max="9" width="26.00390625" style="0" customWidth="1"/>
  </cols>
  <sheetData>
    <row r="1" spans="3:4" ht="12.75">
      <c r="C1" s="3"/>
      <c r="D1" s="3"/>
    </row>
    <row r="2" spans="3:4" ht="13.5" thickBot="1">
      <c r="C2" s="3"/>
      <c r="D2" s="3"/>
    </row>
    <row r="3" spans="2:9" ht="12.75">
      <c r="B3" s="339" t="str">
        <f>location&amp;" Greenhouse Gas Emissions Inventory"</f>
        <v>County of San Diego Greenhouse Gas Emissions Inventory</v>
      </c>
      <c r="C3" s="340"/>
      <c r="D3" s="341"/>
      <c r="G3" s="74"/>
      <c r="H3" s="75"/>
      <c r="I3" s="76"/>
    </row>
    <row r="4" spans="2:9" ht="12.75">
      <c r="B4" s="342" t="str">
        <f>year&amp;" Agricultural Emissions - Farm Equipment Operations"</f>
        <v>2005 Agricultural Emissions - Farm Equipment Operations</v>
      </c>
      <c r="C4" s="343"/>
      <c r="D4" s="345"/>
      <c r="G4" s="85" t="s">
        <v>12</v>
      </c>
      <c r="H4" s="18"/>
      <c r="I4" s="78"/>
    </row>
    <row r="5" spans="2:9" ht="25.5">
      <c r="B5" s="93" t="s">
        <v>13</v>
      </c>
      <c r="C5" s="58" t="s">
        <v>14</v>
      </c>
      <c r="D5" s="94" t="s">
        <v>81</v>
      </c>
      <c r="G5" s="79"/>
      <c r="H5" s="97" t="s">
        <v>51</v>
      </c>
      <c r="I5" s="78"/>
    </row>
    <row r="6" spans="2:9" ht="15.75">
      <c r="B6" s="43" t="s">
        <v>15</v>
      </c>
      <c r="C6" s="129">
        <v>286.2687</v>
      </c>
      <c r="D6" s="40">
        <f>(C6*st2mt)*365</f>
        <v>94789.98342604486</v>
      </c>
      <c r="G6" s="79"/>
      <c r="H6" s="86" t="s">
        <v>80</v>
      </c>
      <c r="I6" s="80"/>
    </row>
    <row r="7" spans="2:9" ht="15.75">
      <c r="B7" s="43" t="s">
        <v>16</v>
      </c>
      <c r="C7" s="130">
        <v>0.00361</v>
      </c>
      <c r="D7" s="40">
        <f>(C7*st2mt)*365</f>
        <v>1.195351919955</v>
      </c>
      <c r="G7" s="79"/>
      <c r="H7" s="18"/>
      <c r="I7" s="78"/>
    </row>
    <row r="8" spans="2:9" ht="15.75" customHeight="1">
      <c r="B8" s="43" t="s">
        <v>17</v>
      </c>
      <c r="C8" s="130">
        <v>0.06018</v>
      </c>
      <c r="D8" s="40">
        <f>(C8*st2mt)*365</f>
        <v>19.926946964789998</v>
      </c>
      <c r="G8" s="79"/>
      <c r="H8" s="18"/>
      <c r="I8" s="98"/>
    </row>
    <row r="9" spans="2:9" ht="16.5" thickBot="1">
      <c r="B9" s="95" t="s">
        <v>52</v>
      </c>
      <c r="C9" s="96">
        <f>C6+(C7*25)+(C8*298)</f>
        <v>304.2925900000001</v>
      </c>
      <c r="D9" s="42">
        <f>D6+(D7*25)+(D8*298)</f>
        <v>100758.09741955115</v>
      </c>
      <c r="G9" s="82"/>
      <c r="H9" s="99"/>
      <c r="I9" s="100"/>
    </row>
    <row r="12" ht="12.75">
      <c r="B12" s="145" t="s">
        <v>103</v>
      </c>
    </row>
    <row r="13" ht="12.75">
      <c r="C13" s="7" t="s">
        <v>235</v>
      </c>
    </row>
    <row r="16" ht="13.5" thickBot="1"/>
    <row r="17" spans="2:9" ht="12.75">
      <c r="B17" s="339" t="s">
        <v>18</v>
      </c>
      <c r="C17" s="340"/>
      <c r="D17" s="341"/>
      <c r="E17" s="146"/>
      <c r="F17" s="146"/>
      <c r="G17" s="74"/>
      <c r="H17" s="75"/>
      <c r="I17" s="76"/>
    </row>
    <row r="18" spans="2:9" ht="12.75">
      <c r="B18" s="342" t="s">
        <v>38</v>
      </c>
      <c r="C18" s="343"/>
      <c r="D18" s="345"/>
      <c r="F18" s="6"/>
      <c r="G18" s="85" t="s">
        <v>12</v>
      </c>
      <c r="H18" s="18"/>
      <c r="I18" s="151"/>
    </row>
    <row r="19" spans="2:9" ht="27" customHeight="1">
      <c r="B19" s="369" t="s">
        <v>39</v>
      </c>
      <c r="C19" s="147" t="s">
        <v>234</v>
      </c>
      <c r="D19" s="364" t="s">
        <v>24</v>
      </c>
      <c r="F19" s="7"/>
      <c r="G19" s="79">
        <v>1</v>
      </c>
      <c r="H19" s="152" t="s">
        <v>47</v>
      </c>
      <c r="I19" s="78" t="s">
        <v>40</v>
      </c>
    </row>
    <row r="20" spans="2:9" ht="14.25">
      <c r="B20" s="370"/>
      <c r="C20" s="148" t="s">
        <v>25</v>
      </c>
      <c r="D20" s="365"/>
      <c r="G20" s="79"/>
      <c r="H20" s="115"/>
      <c r="I20" s="80" t="s">
        <v>41</v>
      </c>
    </row>
    <row r="21" spans="2:9" ht="13.5" thickBot="1">
      <c r="B21" s="149">
        <v>178</v>
      </c>
      <c r="C21" s="150">
        <v>32.9</v>
      </c>
      <c r="D21" s="42">
        <f>C21*365*0.907</f>
        <v>10891.7095</v>
      </c>
      <c r="G21" s="82"/>
      <c r="H21" s="83"/>
      <c r="I21" s="84"/>
    </row>
  </sheetData>
  <sheetProtection/>
  <mergeCells count="6">
    <mergeCell ref="B18:D18"/>
    <mergeCell ref="B3:D3"/>
    <mergeCell ref="B4:D4"/>
    <mergeCell ref="D19:D20"/>
    <mergeCell ref="B19:B20"/>
    <mergeCell ref="B17:D17"/>
  </mergeCells>
  <hyperlinks>
    <hyperlink ref="H19" r:id="rId1" display="California Air Resources Board 2006. Rulemaking to Consider Proposed Amendments to the Stationary Diesel Engine Control Measure - Appendix D: Emission Inventory Methodology Agricultural Irrigation Pumps - Diesel. Available at: 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2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25.7109375" style="0" bestFit="1" customWidth="1"/>
    <col min="2" max="3" width="9.28125" style="0" bestFit="1" customWidth="1"/>
    <col min="4" max="4" width="10.140625" style="0" bestFit="1" customWidth="1"/>
    <col min="5" max="5" width="5.00390625" style="0" bestFit="1" customWidth="1"/>
    <col min="6" max="6" width="37.57421875" style="0" bestFit="1" customWidth="1"/>
    <col min="7" max="7" width="21.140625" style="0" customWidth="1"/>
    <col min="8" max="8" width="58.421875" style="8" bestFit="1" customWidth="1"/>
  </cols>
  <sheetData>
    <row r="1" spans="1:8" ht="17.25">
      <c r="A1" s="142" t="s">
        <v>0</v>
      </c>
      <c r="B1" s="139" t="s">
        <v>210</v>
      </c>
      <c r="C1" s="139" t="s">
        <v>112</v>
      </c>
      <c r="D1" s="139" t="s">
        <v>113</v>
      </c>
      <c r="E1" s="2"/>
      <c r="F1" s="139" t="s">
        <v>165</v>
      </c>
      <c r="G1" s="139" t="s">
        <v>166</v>
      </c>
      <c r="H1" s="139" t="s">
        <v>211</v>
      </c>
    </row>
    <row r="2" spans="1:8" ht="15">
      <c r="A2" s="119" t="s">
        <v>114</v>
      </c>
      <c r="B2" s="140">
        <v>435</v>
      </c>
      <c r="C2" s="140">
        <v>21</v>
      </c>
      <c r="D2" s="140">
        <f>B2*C2</f>
        <v>9135</v>
      </c>
      <c r="F2" s="10" t="s">
        <v>197</v>
      </c>
      <c r="G2" t="s">
        <v>167</v>
      </c>
      <c r="H2" s="119" t="s">
        <v>115</v>
      </c>
    </row>
    <row r="3" spans="1:8" ht="15">
      <c r="A3" s="119" t="s">
        <v>116</v>
      </c>
      <c r="B3" s="140">
        <v>26326</v>
      </c>
      <c r="C3" s="140">
        <v>153</v>
      </c>
      <c r="D3" s="140">
        <f aca="true" t="shared" si="0" ref="D3:D38">B3*C3</f>
        <v>4027878</v>
      </c>
      <c r="F3" t="s">
        <v>197</v>
      </c>
      <c r="G3" t="s">
        <v>168</v>
      </c>
      <c r="H3" s="119" t="s">
        <v>117</v>
      </c>
    </row>
    <row r="4" spans="1:8" ht="15">
      <c r="A4" s="119" t="s">
        <v>118</v>
      </c>
      <c r="B4" s="140">
        <v>112</v>
      </c>
      <c r="C4" s="140">
        <v>270</v>
      </c>
      <c r="D4" s="140">
        <f t="shared" si="0"/>
        <v>30240</v>
      </c>
      <c r="F4" t="s">
        <v>197</v>
      </c>
      <c r="G4" t="s">
        <v>184</v>
      </c>
      <c r="H4" s="119" t="s">
        <v>119</v>
      </c>
    </row>
    <row r="5" spans="1:8" ht="15">
      <c r="A5" s="119" t="s">
        <v>120</v>
      </c>
      <c r="B5" s="140">
        <v>2405</v>
      </c>
      <c r="C5" s="140">
        <v>304</v>
      </c>
      <c r="D5" s="140">
        <f t="shared" si="0"/>
        <v>731120</v>
      </c>
      <c r="F5" t="s">
        <v>197</v>
      </c>
      <c r="G5" s="7" t="s">
        <v>169</v>
      </c>
      <c r="H5" s="119" t="s">
        <v>121</v>
      </c>
    </row>
    <row r="6" spans="1:8" ht="15">
      <c r="A6" s="119" t="s">
        <v>122</v>
      </c>
      <c r="B6" s="140">
        <v>226</v>
      </c>
      <c r="C6" s="140">
        <v>130</v>
      </c>
      <c r="D6" s="140">
        <f t="shared" si="0"/>
        <v>29380</v>
      </c>
      <c r="F6" t="s">
        <v>197</v>
      </c>
      <c r="G6" t="s">
        <v>170</v>
      </c>
      <c r="H6" s="120" t="s">
        <v>123</v>
      </c>
    </row>
    <row r="7" spans="1:8" ht="15">
      <c r="A7" s="119" t="s">
        <v>124</v>
      </c>
      <c r="B7" s="140">
        <v>3400</v>
      </c>
      <c r="C7" s="140">
        <v>130</v>
      </c>
      <c r="D7" s="140">
        <f t="shared" si="0"/>
        <v>442000</v>
      </c>
      <c r="F7" t="s">
        <v>197</v>
      </c>
      <c r="G7" t="s">
        <v>170</v>
      </c>
      <c r="H7" s="119" t="s">
        <v>125</v>
      </c>
    </row>
    <row r="8" spans="1:8" ht="15">
      <c r="A8" s="119" t="s">
        <v>126</v>
      </c>
      <c r="B8" s="140">
        <v>425</v>
      </c>
      <c r="C8" s="140">
        <v>130</v>
      </c>
      <c r="D8" s="140">
        <f t="shared" si="0"/>
        <v>55250</v>
      </c>
      <c r="F8" t="s">
        <v>197</v>
      </c>
      <c r="G8" t="s">
        <v>170</v>
      </c>
      <c r="H8" s="120" t="s">
        <v>123</v>
      </c>
    </row>
    <row r="9" spans="1:8" ht="15">
      <c r="A9" s="119" t="s">
        <v>127</v>
      </c>
      <c r="B9" s="140">
        <v>1134</v>
      </c>
      <c r="C9" s="140">
        <v>110</v>
      </c>
      <c r="D9" s="140">
        <f t="shared" si="0"/>
        <v>124740</v>
      </c>
      <c r="F9" t="s">
        <v>197</v>
      </c>
      <c r="G9" t="s">
        <v>171</v>
      </c>
      <c r="H9" s="119" t="s">
        <v>125</v>
      </c>
    </row>
    <row r="10" spans="1:8" ht="15">
      <c r="A10" s="119" t="s">
        <v>128</v>
      </c>
      <c r="B10" s="140">
        <v>5515</v>
      </c>
      <c r="C10" s="140">
        <v>110</v>
      </c>
      <c r="D10" s="140">
        <f t="shared" si="0"/>
        <v>606650</v>
      </c>
      <c r="F10" t="s">
        <v>197</v>
      </c>
      <c r="G10" t="s">
        <v>171</v>
      </c>
      <c r="H10" s="119" t="s">
        <v>125</v>
      </c>
    </row>
    <row r="11" spans="1:8" ht="15">
      <c r="A11" s="119" t="s">
        <v>129</v>
      </c>
      <c r="B11" s="140">
        <v>698</v>
      </c>
      <c r="C11" s="140">
        <v>110</v>
      </c>
      <c r="D11" s="140">
        <f t="shared" si="0"/>
        <v>76780</v>
      </c>
      <c r="F11" t="s">
        <v>197</v>
      </c>
      <c r="G11" t="s">
        <v>171</v>
      </c>
      <c r="H11" s="120" t="s">
        <v>130</v>
      </c>
    </row>
    <row r="12" spans="1:8" ht="15">
      <c r="A12" s="119" t="s">
        <v>131</v>
      </c>
      <c r="B12" s="140">
        <v>268</v>
      </c>
      <c r="C12" s="140">
        <v>40</v>
      </c>
      <c r="D12" s="140">
        <f t="shared" si="0"/>
        <v>10720</v>
      </c>
      <c r="F12" t="s">
        <v>197</v>
      </c>
      <c r="G12" t="s">
        <v>172</v>
      </c>
      <c r="H12" s="119" t="s">
        <v>132</v>
      </c>
    </row>
    <row r="13" spans="1:8" ht="15">
      <c r="A13" s="119" t="s">
        <v>133</v>
      </c>
      <c r="B13" s="140">
        <v>130</v>
      </c>
      <c r="C13" s="140">
        <v>15</v>
      </c>
      <c r="D13" s="140">
        <f t="shared" si="0"/>
        <v>1950</v>
      </c>
      <c r="F13" t="s">
        <v>188</v>
      </c>
      <c r="G13" s="119" t="s">
        <v>190</v>
      </c>
      <c r="H13" s="119" t="s">
        <v>189</v>
      </c>
    </row>
    <row r="14" spans="1:8" ht="15">
      <c r="A14" s="119" t="s">
        <v>135</v>
      </c>
      <c r="B14" s="140">
        <v>401</v>
      </c>
      <c r="C14" s="140">
        <v>160</v>
      </c>
      <c r="D14" s="140">
        <f t="shared" si="0"/>
        <v>64160</v>
      </c>
      <c r="F14" t="s">
        <v>197</v>
      </c>
      <c r="G14" t="s">
        <v>173</v>
      </c>
      <c r="H14" s="119" t="s">
        <v>136</v>
      </c>
    </row>
    <row r="15" spans="1:8" ht="15">
      <c r="A15" s="119" t="s">
        <v>137</v>
      </c>
      <c r="B15" s="140">
        <v>754</v>
      </c>
      <c r="C15" s="140">
        <v>180</v>
      </c>
      <c r="D15" s="140">
        <f t="shared" si="0"/>
        <v>135720</v>
      </c>
      <c r="F15" t="s">
        <v>197</v>
      </c>
      <c r="G15" s="7" t="s">
        <v>174</v>
      </c>
      <c r="H15" s="119"/>
    </row>
    <row r="16" spans="1:8" ht="15">
      <c r="A16" s="119" t="s">
        <v>134</v>
      </c>
      <c r="B16" s="140">
        <v>586</v>
      </c>
      <c r="C16" s="140">
        <v>133</v>
      </c>
      <c r="D16" s="140">
        <f>B16*C16</f>
        <v>77938</v>
      </c>
      <c r="E16" s="8"/>
      <c r="H16" s="119" t="s">
        <v>227</v>
      </c>
    </row>
    <row r="17" spans="1:8" ht="15">
      <c r="A17" s="119" t="s">
        <v>138</v>
      </c>
      <c r="B17" s="140">
        <v>541</v>
      </c>
      <c r="C17" s="140">
        <v>90</v>
      </c>
      <c r="D17" s="140">
        <f t="shared" si="0"/>
        <v>48690</v>
      </c>
      <c r="F17" t="s">
        <v>197</v>
      </c>
      <c r="G17" t="s">
        <v>175</v>
      </c>
      <c r="H17" s="119" t="s">
        <v>139</v>
      </c>
    </row>
    <row r="18" spans="1:8" ht="15">
      <c r="A18" s="119" t="s">
        <v>212</v>
      </c>
      <c r="B18" s="140">
        <v>495</v>
      </c>
      <c r="C18" s="140">
        <v>104</v>
      </c>
      <c r="D18" s="140">
        <f t="shared" si="0"/>
        <v>51480</v>
      </c>
      <c r="F18" t="s">
        <v>197</v>
      </c>
      <c r="G18" t="s">
        <v>176</v>
      </c>
      <c r="H18" s="120" t="s">
        <v>196</v>
      </c>
    </row>
    <row r="19" spans="1:8" ht="15">
      <c r="A19" s="119" t="s">
        <v>140</v>
      </c>
      <c r="B19" s="140">
        <v>240</v>
      </c>
      <c r="C19" s="140">
        <v>96.8</v>
      </c>
      <c r="D19" s="140">
        <f t="shared" si="0"/>
        <v>23232</v>
      </c>
      <c r="F19" t="s">
        <v>197</v>
      </c>
      <c r="G19" t="s">
        <v>177</v>
      </c>
      <c r="H19" s="120" t="s">
        <v>141</v>
      </c>
    </row>
    <row r="20" spans="1:8" ht="15">
      <c r="A20" s="119" t="s">
        <v>142</v>
      </c>
      <c r="B20" s="140">
        <v>491</v>
      </c>
      <c r="C20" s="140">
        <v>104</v>
      </c>
      <c r="D20" s="140">
        <f t="shared" si="0"/>
        <v>51064</v>
      </c>
      <c r="F20" t="s">
        <v>197</v>
      </c>
      <c r="G20" t="s">
        <v>176</v>
      </c>
      <c r="H20" s="120" t="s">
        <v>196</v>
      </c>
    </row>
    <row r="21" spans="1:8" ht="15">
      <c r="A21" s="119" t="s">
        <v>143</v>
      </c>
      <c r="B21" s="140">
        <v>396</v>
      </c>
      <c r="C21" s="140">
        <v>190</v>
      </c>
      <c r="D21" s="140">
        <f t="shared" si="0"/>
        <v>75240</v>
      </c>
      <c r="H21" s="120" t="s">
        <v>228</v>
      </c>
    </row>
    <row r="22" spans="1:8" ht="15">
      <c r="A22" s="119" t="s">
        <v>144</v>
      </c>
      <c r="B22" s="140">
        <v>349</v>
      </c>
      <c r="C22" s="140">
        <v>190</v>
      </c>
      <c r="D22" s="140">
        <f t="shared" si="0"/>
        <v>66310</v>
      </c>
      <c r="F22" t="s">
        <v>197</v>
      </c>
      <c r="G22" s="7" t="s">
        <v>178</v>
      </c>
      <c r="H22" s="119" t="s">
        <v>145</v>
      </c>
    </row>
    <row r="23" spans="1:8" ht="15">
      <c r="A23" s="119" t="s">
        <v>146</v>
      </c>
      <c r="B23" s="140">
        <v>172</v>
      </c>
      <c r="C23" s="140">
        <v>150</v>
      </c>
      <c r="D23" s="140">
        <f t="shared" si="0"/>
        <v>25800</v>
      </c>
      <c r="F23" t="s">
        <v>197</v>
      </c>
      <c r="G23" t="s">
        <v>185</v>
      </c>
      <c r="H23" s="119"/>
    </row>
    <row r="24" spans="1:8" ht="15">
      <c r="A24" s="119" t="s">
        <v>147</v>
      </c>
      <c r="B24" s="140">
        <v>16</v>
      </c>
      <c r="C24" s="140">
        <v>104</v>
      </c>
      <c r="D24" s="140">
        <f t="shared" si="0"/>
        <v>1664</v>
      </c>
      <c r="F24" t="s">
        <v>197</v>
      </c>
      <c r="G24" t="s">
        <v>176</v>
      </c>
      <c r="H24" s="120" t="s">
        <v>196</v>
      </c>
    </row>
    <row r="25" spans="1:8" ht="15">
      <c r="A25" s="119" t="s">
        <v>148</v>
      </c>
      <c r="B25" s="140">
        <v>130</v>
      </c>
      <c r="C25" s="140">
        <v>104</v>
      </c>
      <c r="D25" s="140">
        <f t="shared" si="0"/>
        <v>13520</v>
      </c>
      <c r="F25" t="s">
        <v>197</v>
      </c>
      <c r="G25" t="s">
        <v>176</v>
      </c>
      <c r="H25" s="120" t="s">
        <v>196</v>
      </c>
    </row>
    <row r="26" spans="1:8" ht="15">
      <c r="A26" s="119" t="s">
        <v>149</v>
      </c>
      <c r="B26" s="140">
        <v>217</v>
      </c>
      <c r="C26" s="140">
        <v>104</v>
      </c>
      <c r="D26" s="140">
        <f t="shared" si="0"/>
        <v>22568</v>
      </c>
      <c r="F26" t="s">
        <v>197</v>
      </c>
      <c r="G26" t="s">
        <v>176</v>
      </c>
      <c r="H26" s="120" t="s">
        <v>196</v>
      </c>
    </row>
    <row r="27" spans="1:8" ht="15">
      <c r="A27" s="119" t="s">
        <v>150</v>
      </c>
      <c r="B27" s="140">
        <v>520</v>
      </c>
      <c r="C27" s="140">
        <v>167</v>
      </c>
      <c r="D27" s="140">
        <f t="shared" si="0"/>
        <v>86840</v>
      </c>
      <c r="F27" t="s">
        <v>197</v>
      </c>
      <c r="G27" t="s">
        <v>187</v>
      </c>
      <c r="H27" s="119" t="s">
        <v>186</v>
      </c>
    </row>
    <row r="28" spans="1:8" ht="15">
      <c r="A28" s="119" t="s">
        <v>151</v>
      </c>
      <c r="B28" s="140">
        <v>432</v>
      </c>
      <c r="C28" s="140">
        <v>104</v>
      </c>
      <c r="D28" s="140">
        <f t="shared" si="0"/>
        <v>44928</v>
      </c>
      <c r="F28" t="s">
        <v>197</v>
      </c>
      <c r="G28" t="s">
        <v>176</v>
      </c>
      <c r="H28" s="120" t="s">
        <v>196</v>
      </c>
    </row>
    <row r="29" spans="1:8" ht="15">
      <c r="A29" s="119" t="s">
        <v>152</v>
      </c>
      <c r="B29" s="140">
        <v>2317</v>
      </c>
      <c r="C29" s="140">
        <v>164</v>
      </c>
      <c r="D29" s="140">
        <f t="shared" si="0"/>
        <v>379988</v>
      </c>
      <c r="F29" t="s">
        <v>197</v>
      </c>
      <c r="G29" t="s">
        <v>179</v>
      </c>
      <c r="H29" s="119" t="s">
        <v>153</v>
      </c>
    </row>
    <row r="30" spans="1:8" ht="15">
      <c r="A30" s="119" t="s">
        <v>154</v>
      </c>
      <c r="B30" s="140">
        <v>728</v>
      </c>
      <c r="C30" s="140">
        <v>104</v>
      </c>
      <c r="D30" s="140">
        <f t="shared" si="0"/>
        <v>75712</v>
      </c>
      <c r="F30" t="s">
        <v>197</v>
      </c>
      <c r="G30" t="s">
        <v>176</v>
      </c>
      <c r="H30" s="120" t="s">
        <v>196</v>
      </c>
    </row>
    <row r="31" spans="1:8" ht="15">
      <c r="A31" s="119" t="s">
        <v>213</v>
      </c>
      <c r="B31" s="140">
        <v>1580</v>
      </c>
      <c r="C31" s="140">
        <v>80</v>
      </c>
      <c r="D31" s="140">
        <f t="shared" si="0"/>
        <v>126400</v>
      </c>
      <c r="F31" t="s">
        <v>197</v>
      </c>
      <c r="G31" t="s">
        <v>191</v>
      </c>
      <c r="H31" s="120" t="s">
        <v>155</v>
      </c>
    </row>
    <row r="32" spans="1:8" ht="15">
      <c r="A32" s="119" t="s">
        <v>156</v>
      </c>
      <c r="B32" s="140">
        <v>57</v>
      </c>
      <c r="C32" s="140">
        <v>60</v>
      </c>
      <c r="D32" s="140">
        <f t="shared" si="0"/>
        <v>3420</v>
      </c>
      <c r="H32" s="120" t="s">
        <v>229</v>
      </c>
    </row>
    <row r="33" spans="1:8" ht="15">
      <c r="A33" s="119" t="s">
        <v>214</v>
      </c>
      <c r="B33" s="140">
        <v>1500</v>
      </c>
      <c r="C33" s="140">
        <v>60</v>
      </c>
      <c r="D33" s="140">
        <f t="shared" si="0"/>
        <v>90000</v>
      </c>
      <c r="F33" t="s">
        <v>197</v>
      </c>
      <c r="G33" t="s">
        <v>180</v>
      </c>
      <c r="H33" s="119" t="s">
        <v>157</v>
      </c>
    </row>
    <row r="34" spans="1:8" ht="15">
      <c r="A34" s="119" t="s">
        <v>215</v>
      </c>
      <c r="B34" s="140">
        <v>451</v>
      </c>
      <c r="C34" s="140">
        <v>80</v>
      </c>
      <c r="D34" s="140">
        <f t="shared" si="0"/>
        <v>36080</v>
      </c>
      <c r="H34" s="120" t="s">
        <v>230</v>
      </c>
    </row>
    <row r="35" spans="1:8" ht="15">
      <c r="A35" s="119" t="s">
        <v>216</v>
      </c>
      <c r="B35" s="140">
        <v>2481</v>
      </c>
      <c r="C35" s="140">
        <v>88</v>
      </c>
      <c r="D35" s="140">
        <f t="shared" si="0"/>
        <v>218328</v>
      </c>
      <c r="F35" t="s">
        <v>197</v>
      </c>
      <c r="G35" t="s">
        <v>181</v>
      </c>
      <c r="H35" s="119"/>
    </row>
    <row r="36" spans="1:8" ht="15">
      <c r="A36" s="119" t="s">
        <v>158</v>
      </c>
      <c r="B36" s="140">
        <v>207000</v>
      </c>
      <c r="C36" s="140">
        <v>0</v>
      </c>
      <c r="D36" s="140">
        <f t="shared" si="0"/>
        <v>0</v>
      </c>
      <c r="H36" s="119" t="s">
        <v>231</v>
      </c>
    </row>
    <row r="37" spans="1:8" ht="15">
      <c r="A37" s="119" t="s">
        <v>159</v>
      </c>
      <c r="B37" s="140">
        <v>27</v>
      </c>
      <c r="C37" s="140">
        <v>200</v>
      </c>
      <c r="D37" s="140">
        <f t="shared" si="0"/>
        <v>5400</v>
      </c>
      <c r="F37" t="s">
        <v>197</v>
      </c>
      <c r="G37" t="s">
        <v>182</v>
      </c>
      <c r="H37" s="119" t="s">
        <v>160</v>
      </c>
    </row>
    <row r="38" spans="1:8" ht="15">
      <c r="A38" s="119" t="s">
        <v>161</v>
      </c>
      <c r="B38" s="140">
        <v>10221</v>
      </c>
      <c r="C38" s="140">
        <v>63</v>
      </c>
      <c r="D38" s="140">
        <f t="shared" si="0"/>
        <v>643923</v>
      </c>
      <c r="F38" t="s">
        <v>197</v>
      </c>
      <c r="G38" t="s">
        <v>183</v>
      </c>
      <c r="H38" s="119" t="s">
        <v>162</v>
      </c>
    </row>
    <row r="39" spans="1:8" ht="15">
      <c r="A39" s="139" t="s">
        <v>163</v>
      </c>
      <c r="B39" s="140"/>
      <c r="C39" s="140"/>
      <c r="D39" s="143">
        <f>SUM(D2:D38)</f>
        <v>8514248</v>
      </c>
      <c r="H39" s="119"/>
    </row>
    <row r="40" spans="1:8" ht="15">
      <c r="A40" s="139" t="s">
        <v>164</v>
      </c>
      <c r="B40" s="140"/>
      <c r="C40" s="140"/>
      <c r="D40" s="143">
        <f>D39/2000</f>
        <v>4257.124</v>
      </c>
      <c r="E40" s="144" t="s">
        <v>232</v>
      </c>
      <c r="F40" s="2" t="s">
        <v>233</v>
      </c>
      <c r="H40" s="119"/>
    </row>
    <row r="41" spans="2:4" ht="12.75">
      <c r="B41" s="4"/>
      <c r="C41" s="4"/>
      <c r="D41" s="4"/>
    </row>
    <row r="42" spans="5:7" ht="12.75">
      <c r="E42">
        <v>1</v>
      </c>
      <c r="F42" s="7" t="s">
        <v>245</v>
      </c>
      <c r="G42" t="s">
        <v>43</v>
      </c>
    </row>
  </sheetData>
  <sheetProtection/>
  <hyperlinks>
    <hyperlink ref="F2" r:id="rId1" display="http://coststudies.ucdavis.edu/current.php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zoomScale="85" zoomScaleNormal="85" zoomScalePageLayoutView="0" workbookViewId="0" topLeftCell="A1">
      <selection activeCell="B37" sqref="B37"/>
    </sheetView>
  </sheetViews>
  <sheetFormatPr defaultColWidth="9.140625" defaultRowHeight="12.75"/>
  <cols>
    <col min="1" max="1" width="9.140625" style="118" customWidth="1"/>
    <col min="2" max="2" width="22.7109375" style="118" customWidth="1"/>
    <col min="3" max="3" width="13.7109375" style="118" customWidth="1"/>
    <col min="4" max="4" width="12.7109375" style="118" customWidth="1"/>
    <col min="5" max="5" width="14.00390625" style="118" customWidth="1"/>
    <col min="6" max="8" width="12.7109375" style="118" customWidth="1"/>
    <col min="9" max="9" width="14.140625" style="118" customWidth="1"/>
    <col min="10" max="16" width="12.7109375" style="118" customWidth="1"/>
    <col min="17" max="16384" width="9.140625" style="118" customWidth="1"/>
  </cols>
  <sheetData>
    <row r="1" spans="2:9" ht="15">
      <c r="B1" s="226" t="s">
        <v>56</v>
      </c>
      <c r="C1" s="227"/>
      <c r="D1" s="227"/>
      <c r="E1" s="227"/>
      <c r="F1" s="227"/>
      <c r="G1" s="227"/>
      <c r="H1" s="227"/>
      <c r="I1" s="227"/>
    </row>
    <row r="2" spans="2:9" ht="15">
      <c r="B2" s="226" t="s">
        <v>276</v>
      </c>
      <c r="C2" s="227"/>
      <c r="D2" s="227"/>
      <c r="E2" s="227"/>
      <c r="F2" s="227"/>
      <c r="G2" s="227"/>
      <c r="H2" s="227"/>
      <c r="I2" s="227"/>
    </row>
    <row r="3" ht="15">
      <c r="B3" s="139"/>
    </row>
    <row r="4" ht="15">
      <c r="B4" s="228" t="s">
        <v>277</v>
      </c>
    </row>
    <row r="5" spans="2:8" ht="30">
      <c r="B5" s="228" t="s">
        <v>278</v>
      </c>
      <c r="C5" s="229">
        <v>2006</v>
      </c>
      <c r="D5" s="230"/>
      <c r="F5" s="231" t="s">
        <v>279</v>
      </c>
      <c r="G5" s="232"/>
      <c r="H5" s="233"/>
    </row>
    <row r="6" spans="2:9" ht="75">
      <c r="B6" s="234" t="s">
        <v>280</v>
      </c>
      <c r="C6" s="231" t="s">
        <v>281</v>
      </c>
      <c r="D6" s="231" t="s">
        <v>282</v>
      </c>
      <c r="E6" s="231" t="s">
        <v>283</v>
      </c>
      <c r="F6" s="231" t="s">
        <v>284</v>
      </c>
      <c r="G6" s="231" t="s">
        <v>285</v>
      </c>
      <c r="H6" s="235"/>
      <c r="I6" s="118" t="s">
        <v>398</v>
      </c>
    </row>
    <row r="7" spans="2:12" ht="15">
      <c r="B7" s="236" t="s">
        <v>286</v>
      </c>
      <c r="C7" s="237">
        <f>(E22/SUM(E22+G22))*C9</f>
        <v>5284608709.238555</v>
      </c>
      <c r="D7" s="287">
        <f>K22</f>
        <v>19.74175977162971</v>
      </c>
      <c r="E7" s="238">
        <f>C7/D7</f>
        <v>267686810.61720282</v>
      </c>
      <c r="F7" s="288">
        <f>H28</f>
        <v>8644.640962150695</v>
      </c>
      <c r="G7" s="238">
        <f>(E7*F7/1000000)/0.95</f>
        <v>2435848.808514681</v>
      </c>
      <c r="H7" s="239"/>
      <c r="K7" s="240"/>
      <c r="L7" s="240"/>
    </row>
    <row r="8" spans="2:12" ht="15">
      <c r="B8" s="236" t="s">
        <v>290</v>
      </c>
      <c r="C8" s="237">
        <f>(G22/(SUM(E22+G22))*C9)</f>
        <v>274229235.7614454</v>
      </c>
      <c r="D8" s="287">
        <f>L22</f>
        <v>14.497369327184968</v>
      </c>
      <c r="E8" s="238">
        <f>C8/D8</f>
        <v>18915792.898179132</v>
      </c>
      <c r="F8" s="288">
        <f>H29</f>
        <v>10087.373811265545</v>
      </c>
      <c r="G8" s="238">
        <f>((E8*F8)/1000000/0.95)</f>
        <v>200853.34094780523</v>
      </c>
      <c r="H8" s="239"/>
      <c r="J8" s="241"/>
      <c r="K8" s="240"/>
      <c r="L8" s="240"/>
    </row>
    <row r="9" spans="2:10" ht="15">
      <c r="B9" s="234" t="s">
        <v>287</v>
      </c>
      <c r="C9" s="286">
        <f>15229693*365</f>
        <v>5558837945</v>
      </c>
      <c r="D9" s="243"/>
      <c r="E9" s="243"/>
      <c r="G9" s="242">
        <f>SUM(G7:G8)</f>
        <v>2636702.1494624866</v>
      </c>
      <c r="J9" s="241"/>
    </row>
    <row r="10" spans="2:10" ht="15">
      <c r="B10" s="228"/>
      <c r="C10" s="243"/>
      <c r="D10" s="243"/>
      <c r="E10" s="243"/>
      <c r="G10" s="241"/>
      <c r="J10" s="241"/>
    </row>
    <row r="11" spans="2:10" ht="15">
      <c r="B11" s="228"/>
      <c r="C11" s="243"/>
      <c r="D11" s="243"/>
      <c r="E11" s="243"/>
      <c r="G11" s="241"/>
      <c r="J11" s="241"/>
    </row>
    <row r="12" ht="15">
      <c r="B12" s="226"/>
    </row>
    <row r="13" ht="15"/>
    <row r="14" spans="2:16" ht="30">
      <c r="B14" s="336" t="s">
        <v>295</v>
      </c>
      <c r="C14" s="244" t="s">
        <v>296</v>
      </c>
      <c r="D14" s="245"/>
      <c r="E14" s="246" t="s">
        <v>297</v>
      </c>
      <c r="F14" s="245"/>
      <c r="G14" s="246" t="s">
        <v>298</v>
      </c>
      <c r="H14" s="245"/>
      <c r="I14" s="247" t="s">
        <v>299</v>
      </c>
      <c r="J14" s="248"/>
      <c r="K14" s="249" t="s">
        <v>300</v>
      </c>
      <c r="L14" s="250"/>
      <c r="M14" s="246" t="s">
        <v>301</v>
      </c>
      <c r="N14" s="251"/>
      <c r="O14" s="252" t="s">
        <v>302</v>
      </c>
      <c r="P14" s="253"/>
    </row>
    <row r="15" spans="2:16" ht="15">
      <c r="B15" s="337"/>
      <c r="C15" s="254" t="s">
        <v>289</v>
      </c>
      <c r="D15" s="254" t="s">
        <v>290</v>
      </c>
      <c r="E15" s="254" t="s">
        <v>303</v>
      </c>
      <c r="F15" s="254" t="s">
        <v>304</v>
      </c>
      <c r="G15" s="254" t="s">
        <v>303</v>
      </c>
      <c r="H15" s="254" t="s">
        <v>304</v>
      </c>
      <c r="I15" s="255" t="s">
        <v>289</v>
      </c>
      <c r="J15" s="255" t="s">
        <v>290</v>
      </c>
      <c r="K15" s="255" t="s">
        <v>289</v>
      </c>
      <c r="L15" s="255" t="s">
        <v>290</v>
      </c>
      <c r="M15" s="255" t="s">
        <v>289</v>
      </c>
      <c r="N15" s="255" t="s">
        <v>290</v>
      </c>
      <c r="O15" s="255" t="s">
        <v>289</v>
      </c>
      <c r="P15" s="255" t="s">
        <v>290</v>
      </c>
    </row>
    <row r="16" spans="2:16" ht="15">
      <c r="B16" s="226" t="s">
        <v>288</v>
      </c>
      <c r="C16" s="256">
        <f>SUM('EMFAC CoSD 06'!$B$11:$C$11)</f>
        <v>1110745</v>
      </c>
      <c r="D16" s="257">
        <f>'EMFAC CoSD 06'!$D$11</f>
        <v>6820</v>
      </c>
      <c r="E16" s="256">
        <f>SUM('EMFAC CoSD 06'!$B$12:$C$12)</f>
        <v>41848</v>
      </c>
      <c r="F16" s="258">
        <f aca="true" t="shared" si="0" ref="F16:F21">E16/$E$22</f>
        <v>0.5025639793920907</v>
      </c>
      <c r="G16" s="257">
        <f>'EMFAC CoSD 06'!$D$12</f>
        <v>180</v>
      </c>
      <c r="H16" s="258">
        <f aca="true" t="shared" si="1" ref="H16:H21">G16/$G$22</f>
        <v>0.04165702383707475</v>
      </c>
      <c r="I16" s="256">
        <f>SUM('EMFAC CoSD 06'!$B$59:$C$59)</f>
        <v>1954.8700000000001</v>
      </c>
      <c r="J16" s="257">
        <f>'EMFAC CoSD 06'!$D$60</f>
        <v>6.48</v>
      </c>
      <c r="K16" s="259">
        <f aca="true" t="shared" si="2" ref="K16:K21">E16/I16</f>
        <v>21.407050085171903</v>
      </c>
      <c r="L16" s="260">
        <f>G16/J16</f>
        <v>27.777777777777775</v>
      </c>
      <c r="M16" s="261">
        <f>SUM('EMFAC CoSD 06'!$B$44:$C$44)</f>
        <v>18.63</v>
      </c>
      <c r="N16" s="262">
        <f>'EMFAC CoSD 06'!$D$44</f>
        <v>0.07</v>
      </c>
      <c r="O16" s="263">
        <f>M16*1000*2000*453.6/(I16*1000)</f>
        <v>8645.657255981216</v>
      </c>
      <c r="P16" s="264">
        <f aca="true" t="shared" si="3" ref="O16:P20">N16*1000*2000*453.6/(J16*1000)</f>
        <v>9800</v>
      </c>
    </row>
    <row r="17" spans="2:16" ht="15">
      <c r="B17" s="226" t="s">
        <v>291</v>
      </c>
      <c r="C17" s="256">
        <f>SUM('EMFAC CoSD 06'!$F$11,'EMFAC CoSD 06'!$G$11,'EMFAC CoSD 06'!$J$11,'EMFAC CoSD 06'!$K$11)</f>
        <v>701410</v>
      </c>
      <c r="D17" s="257">
        <f>SUM('EMFAC CoSD 06'!$H$11,'EMFAC CoSD 06'!$L$11)</f>
        <v>13912</v>
      </c>
      <c r="E17" s="256">
        <f>SUM('EMFAC CoSD 06'!$F$12,'EMFAC CoSD 06'!$G$12,'EMFAC CoSD 06'!$J$12,'EMFAC CoSD 06'!$K$12)</f>
        <v>29417</v>
      </c>
      <c r="F17" s="258">
        <f t="shared" si="0"/>
        <v>0.35327672963527845</v>
      </c>
      <c r="G17" s="257">
        <f>SUM('EMFAC CoSD 06'!$H$12,'EMFAC CoSD 06'!$L$12)</f>
        <v>537</v>
      </c>
      <c r="H17" s="258">
        <f t="shared" si="1"/>
        <v>0.12427678778060634</v>
      </c>
      <c r="I17" s="256">
        <f>SUM('EMFAC CoSD 06'!$F$59,'EMFAC CoSD 06'!$G$59,'EMFAC CoSD 06'!$J$59,'EMFAC CoSD 06'!$K$59)</f>
        <v>1668.17</v>
      </c>
      <c r="J17" s="257">
        <f>SUM('EMFAC CoSD 06'!$H$60,'EMFAC CoSD 06'!$L$60)</f>
        <v>18.52</v>
      </c>
      <c r="K17" s="259">
        <f t="shared" si="2"/>
        <v>17.634293866932026</v>
      </c>
      <c r="L17" s="260">
        <f>G17/J17</f>
        <v>28.995680345572357</v>
      </c>
      <c r="M17" s="261">
        <f>SUM('EMFAC CoSD 06'!$F$44,'EMFAC CoSD 06'!$G$44,'EMFAC CoSD 06'!$J$44,'EMFAC CoSD 06'!$K$44)</f>
        <v>15.96</v>
      </c>
      <c r="N17" s="262">
        <f>SUM('EMFAC CoSD 06'!$H$44,'EMFAC CoSD 06'!$L$44)</f>
        <v>0.19999999999999998</v>
      </c>
      <c r="O17" s="263">
        <f t="shared" si="3"/>
        <v>8679.518274516386</v>
      </c>
      <c r="P17" s="264">
        <f t="shared" si="3"/>
        <v>9796.976241900646</v>
      </c>
    </row>
    <row r="18" spans="2:16" ht="15">
      <c r="B18" s="226" t="s">
        <v>292</v>
      </c>
      <c r="C18" s="256">
        <f>SUM('EMFAC CoSD 06'!$N$11:$O$11)</f>
        <v>206101</v>
      </c>
      <c r="D18" s="257">
        <f>'EMFAC CoSD 06'!$P$11</f>
        <v>1187</v>
      </c>
      <c r="E18" s="256">
        <f>SUM('EMFAC CoSD 06'!$N$12:$O$12)</f>
        <v>9353</v>
      </c>
      <c r="F18" s="258">
        <f t="shared" si="0"/>
        <v>0.11232271313453987</v>
      </c>
      <c r="G18" s="257">
        <f>'EMFAC CoSD 06'!$P$12</f>
        <v>52</v>
      </c>
      <c r="H18" s="258">
        <f t="shared" si="1"/>
        <v>0.012034251330710484</v>
      </c>
      <c r="I18" s="256">
        <f>SUM('EMFAC CoSD 06'!$N$59:$O$59)</f>
        <v>723.6700000000001</v>
      </c>
      <c r="J18" s="257">
        <f>'EMFAC CoSD 06'!$P$60</f>
        <v>1.79</v>
      </c>
      <c r="K18" s="259">
        <f t="shared" si="2"/>
        <v>12.924399242748766</v>
      </c>
      <c r="L18" s="260">
        <f>G18/J18</f>
        <v>29.050279329608937</v>
      </c>
      <c r="M18" s="261">
        <f>SUM('EMFAC CoSD 06'!$N$44:$O$44)</f>
        <v>6.949999999999999</v>
      </c>
      <c r="N18" s="262">
        <f>'EMFAC CoSD 06'!$P$44</f>
        <v>0.02</v>
      </c>
      <c r="O18" s="263">
        <f t="shared" si="3"/>
        <v>8712.589992676218</v>
      </c>
      <c r="P18" s="264">
        <f t="shared" si="3"/>
        <v>10136.312849162012</v>
      </c>
    </row>
    <row r="19" spans="2:16" ht="15">
      <c r="B19" s="226" t="s">
        <v>293</v>
      </c>
      <c r="C19" s="256">
        <f>SUM('EMFAC CoSD 06'!$R$11:$S$11,'EMFAC CoSD 06'!$V$11:$W$11,'EMFAC CoSD 06'!$Z$11:$AA$11,'EMFAC CoSD 06'!$AD$11:$AE$11)</f>
        <v>40054</v>
      </c>
      <c r="D19" s="257">
        <f>SUM('EMFAC CoSD 06'!$T$11,'EMFAC CoSD 06'!$X$11,'EMFAC CoSD 06'!$AB$11,'EMFAC CoSD 06'!$AF$11)</f>
        <v>37394</v>
      </c>
      <c r="E19" s="256">
        <f>SUM('EMFAC CoSD 06'!$R$12:$S$12,'EMFAC CoSD 06'!$V$12:$W$12,'EMFAC CoSD 06'!$Z$12:$AA$12,'EMFAC CoSD 06'!$AD$12:$AE$12)</f>
        <v>1786</v>
      </c>
      <c r="F19" s="258">
        <f t="shared" si="0"/>
        <v>0.02144855828699756</v>
      </c>
      <c r="G19" s="257">
        <f>SUM('EMFAC CoSD 06'!$T$12,'EMFAC CoSD 06'!$X$12,'EMFAC CoSD 06'!$AB$12,'EMFAC CoSD 06'!$AF$12)</f>
        <v>3328</v>
      </c>
      <c r="H19" s="258">
        <f t="shared" si="1"/>
        <v>0.770192085165471</v>
      </c>
      <c r="I19" s="256">
        <f>SUM('EMFAC CoSD 06'!$R$59:$S$59,'EMFAC CoSD 06'!$V$59:$W$59,'EMFAC CoSD 06'!$Z$59:$AA$59,'EMFAC CoSD 06'!$AD$59:$AE$59)</f>
        <v>204.67999999999998</v>
      </c>
      <c r="J19" s="257">
        <f>SUM('EMFAC CoSD 06'!$T$60,'EMFAC CoSD 06'!$X$60,'EMFAC CoSD 06'!$AB$60,'EMFAC CoSD 06'!$AF$60)</f>
        <v>474.5</v>
      </c>
      <c r="K19" s="259">
        <f t="shared" si="2"/>
        <v>8.725815907758452</v>
      </c>
      <c r="L19" s="260">
        <f>G19/J19</f>
        <v>7.013698630136986</v>
      </c>
      <c r="M19" s="261">
        <f>SUM('EMFAC CoSD 06'!$R$44:$S$44,'EMFAC CoSD 06'!$V$44:$W$44,'EMFAC CoSD 06'!$Z$44:$AA$44,'EMFAC CoSD 06'!$AD$44:$AE$44)</f>
        <v>1.92</v>
      </c>
      <c r="N19" s="262">
        <f>SUM('EMFAC CoSD 06'!$T$44,'EMFAC CoSD 06'!$X$44,'EMFAC CoSD 06'!$AB$44,'EMFAC CoSD 06'!$AF$44)</f>
        <v>5.28</v>
      </c>
      <c r="O19" s="263">
        <f t="shared" si="3"/>
        <v>8509.98632010944</v>
      </c>
      <c r="P19" s="264">
        <f t="shared" si="3"/>
        <v>10094.870389884089</v>
      </c>
    </row>
    <row r="20" spans="2:16" ht="15">
      <c r="B20" s="226" t="s">
        <v>305</v>
      </c>
      <c r="C20" s="256">
        <f>SUM('EMFAC CoSD 06'!$AH$11:$AI$11,'EMFAC CoSD 06'!$AL$11:$AM$11,'EMFAC CoSD 06'!$AP$11:$AQ$11)</f>
        <v>1389</v>
      </c>
      <c r="D20" s="257">
        <f>SUM('EMFAC CoSD 06'!$AJ$11,'EMFAC CoSD 06'!$AN$11,'EMFAC CoSD 06'!$AR$11)</f>
        <v>3102</v>
      </c>
      <c r="E20" s="256">
        <f>SUM('EMFAC CoSD 06'!$AH$12:$AI$12,'EMFAC CoSD 06'!$AL$12:$AM$12,'EMFAC CoSD 06'!$AP$12:$AQ$12)</f>
        <v>91</v>
      </c>
      <c r="F20" s="258">
        <f t="shared" si="0"/>
        <v>0.001092843675317345</v>
      </c>
      <c r="G20" s="257">
        <f>SUM('EMFAC CoSD 06'!$AJ$12,'EMFAC CoSD 06'!$AN$12,'EMFAC CoSD 06'!$AR$12)</f>
        <v>224</v>
      </c>
      <c r="H20" s="258">
        <f t="shared" si="1"/>
        <v>0.05183985188613747</v>
      </c>
      <c r="I20" s="256">
        <f>SUM('EMFAC CoSD 06'!$AH$59:$AI$59,'EMFAC CoSD 06'!$AL$59:$AM$59,'EMFAC CoSD 06'!$AP$59:$AQ$59)</f>
        <v>8.23</v>
      </c>
      <c r="J20" s="257">
        <f>SUM('EMFAC CoSD 06'!$AJ$60,'EMFAC CoSD 06'!$AN$60,'EMFAC CoSD 06'!$AR$60)</f>
        <v>45.51</v>
      </c>
      <c r="K20" s="259">
        <f t="shared" si="2"/>
        <v>11.05710814094775</v>
      </c>
      <c r="L20" s="260">
        <f>G20/J20</f>
        <v>4.921995165897605</v>
      </c>
      <c r="M20" s="261">
        <f>SUM('EMFAC CoSD 06'!$AH$44:$AI$44,'EMFAC CoSD 06'!$AL$44:$AM$44,'EMFAC CoSD 06'!$AP$44:$AQ$44)</f>
        <v>0.07</v>
      </c>
      <c r="N20" s="262">
        <f>SUM('EMFAC CoSD 06'!$AJ$44,'EMFAC CoSD 06'!$AN$44,'EMFAC CoSD 06'!$AR$44)</f>
        <v>0.51</v>
      </c>
      <c r="O20" s="263">
        <f t="shared" si="3"/>
        <v>7716.160388821385</v>
      </c>
      <c r="P20" s="264">
        <f t="shared" si="3"/>
        <v>10166.381015161503</v>
      </c>
    </row>
    <row r="21" spans="2:16" ht="15">
      <c r="B21" s="226" t="s">
        <v>294</v>
      </c>
      <c r="C21" s="256">
        <f>SUM('EMFAC CoSD 06'!$AX$11:$AY$11)</f>
        <v>79394</v>
      </c>
      <c r="D21" s="257"/>
      <c r="E21" s="256">
        <f>SUM('EMFAC CoSD 06'!$AX$12:$AY$12)</f>
        <v>774</v>
      </c>
      <c r="F21" s="258">
        <f t="shared" si="0"/>
        <v>0.009295175875776098</v>
      </c>
      <c r="G21" s="265"/>
      <c r="H21" s="258">
        <f t="shared" si="1"/>
        <v>0</v>
      </c>
      <c r="I21" s="256">
        <f>SUM('EMFAC CoSD 06'!$AX$59:$AY$59)</f>
        <v>20.119999999999997</v>
      </c>
      <c r="J21" s="266"/>
      <c r="K21" s="259">
        <f t="shared" si="2"/>
        <v>38.46918489065607</v>
      </c>
      <c r="L21" s="260"/>
      <c r="M21" s="261">
        <f>SUM('EMFAC CoSD 06'!$AX$44:$AY$44)</f>
        <v>0.11</v>
      </c>
      <c r="N21" s="262"/>
      <c r="O21" s="263">
        <f>M21*1000*2000*453.6/(I21*1000)</f>
        <v>4959.840954274355</v>
      </c>
      <c r="P21" s="264"/>
    </row>
    <row r="22" spans="2:16" ht="15">
      <c r="B22" s="267" t="s">
        <v>306</v>
      </c>
      <c r="C22" s="268">
        <f aca="true" t="shared" si="4" ref="C22:J22">SUM(C16:C21)</f>
        <v>2139093</v>
      </c>
      <c r="D22" s="269">
        <f t="shared" si="4"/>
        <v>62415</v>
      </c>
      <c r="E22" s="268">
        <f t="shared" si="4"/>
        <v>83269</v>
      </c>
      <c r="F22" s="270">
        <f t="shared" si="4"/>
        <v>1</v>
      </c>
      <c r="G22" s="268">
        <f t="shared" si="4"/>
        <v>4321</v>
      </c>
      <c r="H22" s="270">
        <f t="shared" si="4"/>
        <v>1</v>
      </c>
      <c r="I22" s="271">
        <f t="shared" si="4"/>
        <v>4579.74</v>
      </c>
      <c r="J22" s="271">
        <f t="shared" si="4"/>
        <v>546.8000000000001</v>
      </c>
      <c r="K22" s="272">
        <f>(SUMPRODUCT(C16:C21,K16:K21))/C22</f>
        <v>19.74175977162971</v>
      </c>
      <c r="L22" s="273">
        <f>(SUMPRODUCT(D16:D21,L16:L21))/D22</f>
        <v>14.497369327184968</v>
      </c>
      <c r="M22" s="274">
        <f>SUM(M16:M21)</f>
        <v>43.64000000000001</v>
      </c>
      <c r="N22" s="274">
        <f>SUM(N16:N21)</f>
        <v>6.08</v>
      </c>
      <c r="O22" s="275"/>
      <c r="P22" s="275"/>
    </row>
    <row r="23" ht="15">
      <c r="B23" s="276" t="s">
        <v>307</v>
      </c>
    </row>
    <row r="24" ht="15">
      <c r="B24" s="277" t="s">
        <v>308</v>
      </c>
    </row>
    <row r="25" ht="15">
      <c r="B25" s="277" t="s">
        <v>309</v>
      </c>
    </row>
    <row r="26" ht="15">
      <c r="E26" s="226" t="s">
        <v>310</v>
      </c>
    </row>
    <row r="27" spans="2:8" ht="60">
      <c r="B27" s="277"/>
      <c r="E27" s="278" t="s">
        <v>311</v>
      </c>
      <c r="F27" s="279" t="s">
        <v>312</v>
      </c>
      <c r="G27" s="279" t="s">
        <v>313</v>
      </c>
      <c r="H27" s="280" t="s">
        <v>314</v>
      </c>
    </row>
    <row r="28" spans="2:8" ht="15">
      <c r="B28" s="277"/>
      <c r="E28" s="280" t="s">
        <v>289</v>
      </c>
      <c r="F28" s="281">
        <f>SUM('EMFAC CoSD 06'!$B$44:$C$44,'EMFAC CoSD 06'!$F$44:$G$44,'EMFAC CoSD 06'!$J$44:$K$44,'EMFAC CoSD 06'!$N$44:$O$44,'EMFAC CoSD 06'!$R$44:$S$44,'EMFAC CoSD 06'!$V$44:$W$44,'EMFAC CoSD 06'!$Z$44:$AA$44,'EMFAC CoSD 06'!$AD$44:$AE$44,'EMFAC CoSD 06'!$AH$44:$AI$44,'EMFAC CoSD 06'!$AL$44:$AM$44,'EMFAC CoSD 06'!$AP$44:$AQ$44,'EMFAC CoSD 06'!$AX$44:$AY$44)*1000</f>
        <v>43640.00000000002</v>
      </c>
      <c r="G28" s="281">
        <f>SUM('EMFAC CoSD 06'!$B$59:$C$59,'EMFAC CoSD 06'!$F$59:$G$59,'EMFAC CoSD 06'!$J$59:$K$59,'EMFAC CoSD 06'!$N$59:$O$59,'EMFAC CoSD 06'!$R$59:$S$59,'EMFAC CoSD 06'!$V$59:$W$59,'EMFAC CoSD 06'!$Z$59:$AA$59,'EMFAC CoSD 06'!$AD$59:$AE$59,'EMFAC CoSD 06'!$AH$59:$AI$59,'EMFAC CoSD 06'!$AL$59:$AM$59,'EMFAC CoSD 06'!$AP$59:$AQ$59,'EMFAC CoSD 06'!$AX$59:$AY$59)*1000</f>
        <v>4579740</v>
      </c>
      <c r="H28" s="281">
        <f>(F28*2000*453.6)/(G28)</f>
        <v>8644.640962150695</v>
      </c>
    </row>
    <row r="29" spans="2:8" ht="15">
      <c r="B29" s="277"/>
      <c r="E29" s="280" t="s">
        <v>290</v>
      </c>
      <c r="F29" s="281">
        <f>SUM('EMFAC CoSD 06'!$D$44,'EMFAC CoSD 06'!$H$44,'EMFAC CoSD 06'!$L$44,'EMFAC CoSD 06'!$P$44,'EMFAC CoSD 06'!$T$44,'EMFAC CoSD 06'!$X$44,'EMFAC CoSD 06'!$AB$44,'EMFAC CoSD 06'!$AF$44,'EMFAC CoSD 06'!$AJ$44,'EMFAC CoSD 06'!$AN$44,'EMFAC CoSD 06'!$AR$44)*1000</f>
        <v>6080</v>
      </c>
      <c r="G29" s="281">
        <f>SUM('EMFAC CoSD 06'!$D$60,'EMFAC CoSD 06'!$H$60,'EMFAC CoSD 06'!$L$60,'EMFAC CoSD 06'!$P$60,'EMFAC CoSD 06'!$T$60,'EMFAC CoSD 06'!$X$60,'EMFAC CoSD 06'!$AB$60,'EMFAC CoSD 06'!$AF$60,'EMFAC CoSD 06'!$AJ$60,'EMFAC CoSD 06'!$AN$60,'EMFAC CoSD 06'!$AR$60)*1000</f>
        <v>546800</v>
      </c>
      <c r="H29" s="281">
        <f>(F29*2000*453.6)/(G29)</f>
        <v>10087.373811265545</v>
      </c>
    </row>
    <row r="33" spans="2:6" ht="15">
      <c r="B33" s="226"/>
      <c r="C33" s="282"/>
      <c r="D33" s="283"/>
      <c r="E33" s="282"/>
      <c r="F33" s="283"/>
    </row>
    <row r="34" spans="2:6" ht="15">
      <c r="B34" s="226"/>
      <c r="C34" s="226"/>
      <c r="D34" s="226"/>
      <c r="E34" s="226"/>
      <c r="F34" s="226"/>
    </row>
    <row r="36" spans="4:6" ht="15">
      <c r="D36" s="284"/>
      <c r="F36" s="284"/>
    </row>
    <row r="37" spans="4:6" ht="15">
      <c r="D37" s="284"/>
      <c r="F37" s="284"/>
    </row>
    <row r="38" spans="4:6" ht="15">
      <c r="D38" s="284"/>
      <c r="F38" s="284"/>
    </row>
    <row r="39" spans="4:6" ht="15">
      <c r="D39" s="284"/>
      <c r="F39" s="284"/>
    </row>
    <row r="40" spans="4:6" ht="15">
      <c r="D40" s="284"/>
      <c r="F40" s="284"/>
    </row>
    <row r="41" spans="4:6" ht="15">
      <c r="D41" s="284"/>
      <c r="F41" s="284"/>
    </row>
    <row r="42" spans="2:6" ht="15">
      <c r="B42" s="285"/>
      <c r="D42" s="284"/>
      <c r="F42" s="284"/>
    </row>
  </sheetData>
  <sheetProtection/>
  <mergeCells count="1">
    <mergeCell ref="B14:B15"/>
  </mergeCells>
  <printOptions/>
  <pageMargins left="0.7" right="0.7" top="0.75" bottom="0.75" header="0.3" footer="0.3"/>
  <pageSetup horizontalDpi="600" verticalDpi="600" orientation="portrait" r:id="rId4"/>
  <legacyDrawing r:id="rId3"/>
  <oleObjects>
    <oleObject progId="Document" dvAspect="DVASPECT_ICON" shapeId="11768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B65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A1" sqref="A1:IV60"/>
    </sheetView>
  </sheetViews>
  <sheetFormatPr defaultColWidth="9.140625" defaultRowHeight="12.75"/>
  <cols>
    <col min="1" max="16384" width="9.140625" style="118" customWidth="1"/>
  </cols>
  <sheetData>
    <row r="1" ht="12.75">
      <c r="A1" t="s">
        <v>399</v>
      </c>
    </row>
    <row r="2" ht="12.75">
      <c r="A2" t="s">
        <v>315</v>
      </c>
    </row>
    <row r="3" ht="12.75">
      <c r="A3" t="s">
        <v>400</v>
      </c>
    </row>
    <row r="4" ht="12.75">
      <c r="A4" t="s">
        <v>316</v>
      </c>
    </row>
    <row r="5" ht="12.75">
      <c r="A5" t="s">
        <v>317</v>
      </c>
    </row>
    <row r="6" ht="12.75">
      <c r="A6" t="s">
        <v>395</v>
      </c>
    </row>
    <row r="7" ht="12.75">
      <c r="A7" t="s">
        <v>396</v>
      </c>
    </row>
    <row r="8" ht="12.75">
      <c r="A8" t="s">
        <v>318</v>
      </c>
    </row>
    <row r="9" ht="12.75">
      <c r="A9" t="s">
        <v>319</v>
      </c>
    </row>
    <row r="10" spans="2:54" ht="12.75">
      <c r="B10" t="s">
        <v>320</v>
      </c>
      <c r="C10" t="s">
        <v>321</v>
      </c>
      <c r="D10" t="s">
        <v>322</v>
      </c>
      <c r="E10" t="s">
        <v>323</v>
      </c>
      <c r="F10" t="s">
        <v>324</v>
      </c>
      <c r="G10" t="s">
        <v>325</v>
      </c>
      <c r="H10" t="s">
        <v>326</v>
      </c>
      <c r="I10" t="s">
        <v>327</v>
      </c>
      <c r="J10" t="s">
        <v>328</v>
      </c>
      <c r="K10" t="s">
        <v>329</v>
      </c>
      <c r="L10" t="s">
        <v>330</v>
      </c>
      <c r="M10" t="s">
        <v>331</v>
      </c>
      <c r="N10" t="s">
        <v>332</v>
      </c>
      <c r="O10" t="s">
        <v>333</v>
      </c>
      <c r="P10" t="s">
        <v>334</v>
      </c>
      <c r="Q10" t="s">
        <v>335</v>
      </c>
      <c r="R10" t="s">
        <v>336</v>
      </c>
      <c r="S10" t="s">
        <v>337</v>
      </c>
      <c r="T10" t="s">
        <v>338</v>
      </c>
      <c r="U10" t="s">
        <v>339</v>
      </c>
      <c r="V10" t="s">
        <v>340</v>
      </c>
      <c r="W10" t="s">
        <v>341</v>
      </c>
      <c r="X10" t="s">
        <v>342</v>
      </c>
      <c r="Y10" t="s">
        <v>343</v>
      </c>
      <c r="Z10" t="s">
        <v>344</v>
      </c>
      <c r="AA10" t="s">
        <v>345</v>
      </c>
      <c r="AB10" t="s">
        <v>346</v>
      </c>
      <c r="AC10" t="s">
        <v>347</v>
      </c>
      <c r="AD10" t="s">
        <v>348</v>
      </c>
      <c r="AE10" t="s">
        <v>349</v>
      </c>
      <c r="AF10" t="s">
        <v>350</v>
      </c>
      <c r="AG10" t="s">
        <v>351</v>
      </c>
      <c r="AH10" t="s">
        <v>352</v>
      </c>
      <c r="AI10" t="s">
        <v>353</v>
      </c>
      <c r="AJ10" t="s">
        <v>354</v>
      </c>
      <c r="AK10" t="s">
        <v>355</v>
      </c>
      <c r="AL10" t="s">
        <v>356</v>
      </c>
      <c r="AM10" t="s">
        <v>357</v>
      </c>
      <c r="AN10" t="s">
        <v>358</v>
      </c>
      <c r="AO10" t="s">
        <v>359</v>
      </c>
      <c r="AP10" t="s">
        <v>360</v>
      </c>
      <c r="AQ10" t="s">
        <v>361</v>
      </c>
      <c r="AR10" t="s">
        <v>362</v>
      </c>
      <c r="AS10" t="s">
        <v>363</v>
      </c>
      <c r="AT10" t="s">
        <v>364</v>
      </c>
      <c r="AU10" t="s">
        <v>365</v>
      </c>
      <c r="AV10" t="s">
        <v>366</v>
      </c>
      <c r="AW10" t="s">
        <v>367</v>
      </c>
      <c r="AX10" t="s">
        <v>368</v>
      </c>
      <c r="AY10" t="s">
        <v>369</v>
      </c>
      <c r="AZ10" t="s">
        <v>370</v>
      </c>
      <c r="BA10" t="s">
        <v>371</v>
      </c>
      <c r="BB10" t="s">
        <v>372</v>
      </c>
    </row>
    <row r="11" spans="1:54" ht="12.75">
      <c r="A11" t="s">
        <v>373</v>
      </c>
      <c r="B11">
        <v>33985</v>
      </c>
      <c r="C11">
        <v>1076760</v>
      </c>
      <c r="D11">
        <v>6820</v>
      </c>
      <c r="E11">
        <v>1117560</v>
      </c>
      <c r="F11">
        <v>10895</v>
      </c>
      <c r="G11">
        <v>168023</v>
      </c>
      <c r="H11">
        <v>12259</v>
      </c>
      <c r="I11">
        <v>191177</v>
      </c>
      <c r="J11">
        <v>6065</v>
      </c>
      <c r="K11">
        <v>516427</v>
      </c>
      <c r="L11">
        <v>1653</v>
      </c>
      <c r="M11">
        <v>524146</v>
      </c>
      <c r="N11">
        <v>3305</v>
      </c>
      <c r="O11">
        <v>202796</v>
      </c>
      <c r="P11">
        <v>1187</v>
      </c>
      <c r="Q11">
        <v>207288</v>
      </c>
      <c r="R11">
        <v>435</v>
      </c>
      <c r="S11">
        <v>29662</v>
      </c>
      <c r="T11">
        <v>9214</v>
      </c>
      <c r="U11">
        <v>39311</v>
      </c>
      <c r="V11">
        <v>243</v>
      </c>
      <c r="W11">
        <v>4925</v>
      </c>
      <c r="X11">
        <v>5760</v>
      </c>
      <c r="Y11">
        <v>10929</v>
      </c>
      <c r="Z11">
        <v>846</v>
      </c>
      <c r="AA11">
        <v>3154</v>
      </c>
      <c r="AB11">
        <v>13836</v>
      </c>
      <c r="AC11">
        <v>17835</v>
      </c>
      <c r="AD11">
        <v>131</v>
      </c>
      <c r="AE11">
        <v>658</v>
      </c>
      <c r="AF11">
        <v>8584</v>
      </c>
      <c r="AG11">
        <v>9373</v>
      </c>
      <c r="AH11">
        <v>59</v>
      </c>
      <c r="AI11">
        <v>856</v>
      </c>
      <c r="AJ11">
        <v>698</v>
      </c>
      <c r="AK11">
        <v>1613</v>
      </c>
      <c r="AL11">
        <v>88</v>
      </c>
      <c r="AM11">
        <v>243</v>
      </c>
      <c r="AN11">
        <v>1698</v>
      </c>
      <c r="AO11">
        <v>2029</v>
      </c>
      <c r="AP11">
        <v>10</v>
      </c>
      <c r="AQ11">
        <v>133</v>
      </c>
      <c r="AR11">
        <v>706</v>
      </c>
      <c r="AS11">
        <v>849</v>
      </c>
      <c r="AT11">
        <v>2964</v>
      </c>
      <c r="AU11">
        <v>22024</v>
      </c>
      <c r="AV11">
        <v>2645</v>
      </c>
      <c r="AW11">
        <v>27633</v>
      </c>
      <c r="AX11">
        <v>66249</v>
      </c>
      <c r="AY11">
        <v>13145</v>
      </c>
      <c r="AZ11">
        <v>0</v>
      </c>
      <c r="BA11">
        <v>79394</v>
      </c>
      <c r="BB11">
        <v>2229140</v>
      </c>
    </row>
    <row r="12" spans="1:54" ht="12.75">
      <c r="A12" t="s">
        <v>303</v>
      </c>
      <c r="B12">
        <v>600</v>
      </c>
      <c r="C12">
        <v>41248</v>
      </c>
      <c r="D12">
        <v>180</v>
      </c>
      <c r="E12">
        <v>42028</v>
      </c>
      <c r="F12">
        <v>226</v>
      </c>
      <c r="G12">
        <v>7102</v>
      </c>
      <c r="H12">
        <v>482</v>
      </c>
      <c r="I12">
        <v>7809</v>
      </c>
      <c r="J12">
        <v>129</v>
      </c>
      <c r="K12">
        <v>21960</v>
      </c>
      <c r="L12">
        <v>55</v>
      </c>
      <c r="M12">
        <v>22145</v>
      </c>
      <c r="N12">
        <v>83</v>
      </c>
      <c r="O12">
        <v>9270</v>
      </c>
      <c r="P12">
        <v>52</v>
      </c>
      <c r="Q12">
        <v>9406</v>
      </c>
      <c r="R12">
        <v>11</v>
      </c>
      <c r="S12">
        <v>1302</v>
      </c>
      <c r="T12">
        <v>566</v>
      </c>
      <c r="U12">
        <v>1880</v>
      </c>
      <c r="V12">
        <v>6</v>
      </c>
      <c r="W12">
        <v>213</v>
      </c>
      <c r="X12">
        <v>269</v>
      </c>
      <c r="Y12">
        <v>488</v>
      </c>
      <c r="Z12">
        <v>8</v>
      </c>
      <c r="AA12">
        <v>156</v>
      </c>
      <c r="AB12">
        <v>1002</v>
      </c>
      <c r="AC12">
        <v>1167</v>
      </c>
      <c r="AD12">
        <v>2</v>
      </c>
      <c r="AE12">
        <v>88</v>
      </c>
      <c r="AF12">
        <v>1491</v>
      </c>
      <c r="AG12">
        <v>1580</v>
      </c>
      <c r="AH12">
        <v>1</v>
      </c>
      <c r="AI12">
        <v>54</v>
      </c>
      <c r="AJ12">
        <v>43</v>
      </c>
      <c r="AK12">
        <v>97</v>
      </c>
      <c r="AL12">
        <v>4</v>
      </c>
      <c r="AM12">
        <v>12</v>
      </c>
      <c r="AN12">
        <v>81</v>
      </c>
      <c r="AO12">
        <v>96</v>
      </c>
      <c r="AP12">
        <v>1</v>
      </c>
      <c r="AQ12">
        <v>19</v>
      </c>
      <c r="AR12">
        <v>100</v>
      </c>
      <c r="AS12">
        <v>120</v>
      </c>
      <c r="AT12">
        <v>31</v>
      </c>
      <c r="AU12">
        <v>285</v>
      </c>
      <c r="AV12">
        <v>38</v>
      </c>
      <c r="AW12">
        <v>354</v>
      </c>
      <c r="AX12">
        <v>627</v>
      </c>
      <c r="AY12">
        <v>147</v>
      </c>
      <c r="AZ12">
        <v>0</v>
      </c>
      <c r="BA12">
        <v>774</v>
      </c>
      <c r="BB12">
        <v>87944</v>
      </c>
    </row>
    <row r="13" spans="1:54" ht="12.75">
      <c r="A13" t="s">
        <v>374</v>
      </c>
      <c r="B13">
        <v>142419</v>
      </c>
      <c r="C13">
        <v>6836200</v>
      </c>
      <c r="D13">
        <v>39513</v>
      </c>
      <c r="E13">
        <v>7018140</v>
      </c>
      <c r="F13">
        <v>45900</v>
      </c>
      <c r="G13">
        <v>1073010</v>
      </c>
      <c r="H13">
        <v>77424</v>
      </c>
      <c r="I13">
        <v>1196340</v>
      </c>
      <c r="J13">
        <v>26392</v>
      </c>
      <c r="K13">
        <v>3296030</v>
      </c>
      <c r="L13">
        <v>10073</v>
      </c>
      <c r="M13">
        <v>3332500</v>
      </c>
      <c r="N13">
        <v>15898</v>
      </c>
      <c r="O13">
        <v>1299240</v>
      </c>
      <c r="P13">
        <v>7583</v>
      </c>
      <c r="Q13">
        <v>1322720</v>
      </c>
      <c r="R13">
        <v>14367</v>
      </c>
      <c r="S13">
        <v>980839</v>
      </c>
      <c r="T13">
        <v>115905</v>
      </c>
      <c r="U13">
        <v>1111110</v>
      </c>
      <c r="V13">
        <v>8036</v>
      </c>
      <c r="W13">
        <v>162864</v>
      </c>
      <c r="X13">
        <v>72458</v>
      </c>
      <c r="Y13">
        <v>243357</v>
      </c>
      <c r="Z13">
        <v>38625</v>
      </c>
      <c r="AA13">
        <v>144033</v>
      </c>
      <c r="AB13">
        <v>387954</v>
      </c>
      <c r="AC13">
        <v>570612</v>
      </c>
      <c r="AD13">
        <v>5999</v>
      </c>
      <c r="AE13">
        <v>30030</v>
      </c>
      <c r="AF13">
        <v>43440</v>
      </c>
      <c r="AG13">
        <v>79468</v>
      </c>
      <c r="AH13">
        <v>2694</v>
      </c>
      <c r="AI13">
        <v>39092</v>
      </c>
      <c r="AJ13">
        <v>19572</v>
      </c>
      <c r="AK13">
        <v>61359</v>
      </c>
      <c r="AL13">
        <v>352</v>
      </c>
      <c r="AM13">
        <v>972</v>
      </c>
      <c r="AN13">
        <v>6792</v>
      </c>
      <c r="AO13">
        <v>8116</v>
      </c>
      <c r="AP13">
        <v>40</v>
      </c>
      <c r="AQ13">
        <v>532</v>
      </c>
      <c r="AR13">
        <v>2824</v>
      </c>
      <c r="AS13">
        <v>3396</v>
      </c>
      <c r="AT13">
        <v>297</v>
      </c>
      <c r="AU13">
        <v>2203</v>
      </c>
      <c r="AV13">
        <v>265</v>
      </c>
      <c r="AW13">
        <v>2764</v>
      </c>
      <c r="AX13">
        <v>132485</v>
      </c>
      <c r="AY13">
        <v>26287</v>
      </c>
      <c r="AZ13">
        <v>0</v>
      </c>
      <c r="BA13">
        <v>158773</v>
      </c>
      <c r="BB13">
        <v>15108700</v>
      </c>
    </row>
    <row r="14" ht="12.75">
      <c r="A14" t="s">
        <v>397</v>
      </c>
    </row>
    <row r="15" spans="1:54" ht="12.75">
      <c r="A15" t="s">
        <v>375</v>
      </c>
      <c r="B15">
        <v>4.38</v>
      </c>
      <c r="C15">
        <v>6.72</v>
      </c>
      <c r="D15">
        <v>0.04</v>
      </c>
      <c r="E15">
        <v>11.14</v>
      </c>
      <c r="F15">
        <v>1.69</v>
      </c>
      <c r="G15">
        <v>0.95</v>
      </c>
      <c r="H15">
        <v>0.05</v>
      </c>
      <c r="I15">
        <v>2.69</v>
      </c>
      <c r="J15">
        <v>0.93</v>
      </c>
      <c r="K15">
        <v>3.77</v>
      </c>
      <c r="L15">
        <v>0.01</v>
      </c>
      <c r="M15">
        <v>4.7</v>
      </c>
      <c r="N15">
        <v>0.76</v>
      </c>
      <c r="O15">
        <v>1.94</v>
      </c>
      <c r="P15">
        <v>0</v>
      </c>
      <c r="Q15">
        <v>2.71</v>
      </c>
      <c r="R15">
        <v>0.09</v>
      </c>
      <c r="S15">
        <v>1.41</v>
      </c>
      <c r="T15">
        <v>0.13</v>
      </c>
      <c r="U15">
        <v>1.63</v>
      </c>
      <c r="V15">
        <v>0.05</v>
      </c>
      <c r="W15">
        <v>0.18</v>
      </c>
      <c r="X15">
        <v>0.09</v>
      </c>
      <c r="Y15">
        <v>0.32</v>
      </c>
      <c r="Z15">
        <v>0.06</v>
      </c>
      <c r="AA15">
        <v>0.2</v>
      </c>
      <c r="AB15">
        <v>0.31</v>
      </c>
      <c r="AC15">
        <v>0.56</v>
      </c>
      <c r="AD15">
        <v>0.04</v>
      </c>
      <c r="AE15">
        <v>0.32</v>
      </c>
      <c r="AF15">
        <v>2.75</v>
      </c>
      <c r="AG15">
        <v>3.1</v>
      </c>
      <c r="AH15">
        <v>0</v>
      </c>
      <c r="AI15">
        <v>0.04</v>
      </c>
      <c r="AJ15">
        <v>0.02</v>
      </c>
      <c r="AK15">
        <v>0.06</v>
      </c>
      <c r="AL15">
        <v>0.04</v>
      </c>
      <c r="AM15">
        <v>0.03</v>
      </c>
      <c r="AN15">
        <v>0.03</v>
      </c>
      <c r="AO15">
        <v>0.09</v>
      </c>
      <c r="AP15">
        <v>0.01</v>
      </c>
      <c r="AQ15">
        <v>0.02</v>
      </c>
      <c r="AR15">
        <v>0.1</v>
      </c>
      <c r="AS15">
        <v>0.14</v>
      </c>
      <c r="AT15">
        <v>0.22</v>
      </c>
      <c r="AU15">
        <v>0.22</v>
      </c>
      <c r="AV15">
        <v>0.01</v>
      </c>
      <c r="AW15">
        <v>0.44</v>
      </c>
      <c r="AX15">
        <v>3.19</v>
      </c>
      <c r="AY15">
        <v>0.38</v>
      </c>
      <c r="AZ15">
        <v>0</v>
      </c>
      <c r="BA15">
        <v>3.58</v>
      </c>
      <c r="BB15">
        <v>31.17</v>
      </c>
    </row>
    <row r="16" spans="1:54" ht="12.75">
      <c r="A16" t="s">
        <v>376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0.04</v>
      </c>
      <c r="T16">
        <v>0</v>
      </c>
      <c r="U16">
        <v>0.05</v>
      </c>
      <c r="V16">
        <v>0</v>
      </c>
      <c r="W16">
        <v>0.01</v>
      </c>
      <c r="X16">
        <v>0</v>
      </c>
      <c r="Y16">
        <v>0.01</v>
      </c>
      <c r="Z16">
        <v>0</v>
      </c>
      <c r="AA16">
        <v>0.01</v>
      </c>
      <c r="AB16">
        <v>0.01</v>
      </c>
      <c r="AC16">
        <v>0.01</v>
      </c>
      <c r="AD16">
        <v>0</v>
      </c>
      <c r="AE16">
        <v>0</v>
      </c>
      <c r="AF16">
        <v>0.31</v>
      </c>
      <c r="AG16">
        <v>0.31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0.01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0.38</v>
      </c>
    </row>
    <row r="17" spans="1:54" ht="12.75">
      <c r="A17" t="s">
        <v>377</v>
      </c>
      <c r="B17">
        <v>0.88</v>
      </c>
      <c r="C17">
        <v>6.08</v>
      </c>
      <c r="D17">
        <v>0</v>
      </c>
      <c r="E17">
        <v>6.96</v>
      </c>
      <c r="F17">
        <v>0.29</v>
      </c>
      <c r="G17">
        <v>0.72</v>
      </c>
      <c r="H17">
        <v>0</v>
      </c>
      <c r="I17">
        <v>1.01</v>
      </c>
      <c r="J17">
        <v>0.15</v>
      </c>
      <c r="K17">
        <v>2.99</v>
      </c>
      <c r="L17">
        <v>0</v>
      </c>
      <c r="M17">
        <v>3.14</v>
      </c>
      <c r="N17">
        <v>0.11</v>
      </c>
      <c r="O17">
        <v>1.45</v>
      </c>
      <c r="P17">
        <v>0</v>
      </c>
      <c r="Q17">
        <v>1.56</v>
      </c>
      <c r="R17">
        <v>0.11</v>
      </c>
      <c r="S17">
        <v>0.98</v>
      </c>
      <c r="T17">
        <v>0</v>
      </c>
      <c r="U17">
        <v>1.09</v>
      </c>
      <c r="V17">
        <v>0.06</v>
      </c>
      <c r="W17">
        <v>0.14</v>
      </c>
      <c r="X17">
        <v>0</v>
      </c>
      <c r="Y17">
        <v>0.2</v>
      </c>
      <c r="Z17">
        <v>0.44</v>
      </c>
      <c r="AA17">
        <v>0.29</v>
      </c>
      <c r="AB17">
        <v>0</v>
      </c>
      <c r="AC17">
        <v>0.74</v>
      </c>
      <c r="AD17">
        <v>0.13</v>
      </c>
      <c r="AE17">
        <v>0.15</v>
      </c>
      <c r="AF17">
        <v>0</v>
      </c>
      <c r="AG17">
        <v>0.28</v>
      </c>
      <c r="AH17">
        <v>0.03</v>
      </c>
      <c r="AI17">
        <v>0.06</v>
      </c>
      <c r="AJ17">
        <v>0</v>
      </c>
      <c r="AK17">
        <v>0.09</v>
      </c>
      <c r="AL17">
        <v>0.01</v>
      </c>
      <c r="AM17">
        <v>0</v>
      </c>
      <c r="AN17">
        <v>0</v>
      </c>
      <c r="AO17">
        <v>0.01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0.01</v>
      </c>
      <c r="AX17">
        <v>0.4</v>
      </c>
      <c r="AY17">
        <v>0.07</v>
      </c>
      <c r="AZ17">
        <v>0</v>
      </c>
      <c r="BA17">
        <v>0.47</v>
      </c>
      <c r="BB17">
        <v>15.57</v>
      </c>
    </row>
    <row r="18" spans="2:54" ht="12.75">
      <c r="B18" t="s">
        <v>378</v>
      </c>
      <c r="C18" t="s">
        <v>378</v>
      </c>
      <c r="D18" t="s">
        <v>378</v>
      </c>
      <c r="E18" t="s">
        <v>378</v>
      </c>
      <c r="F18" t="s">
        <v>378</v>
      </c>
      <c r="G18" t="s">
        <v>378</v>
      </c>
      <c r="H18" t="s">
        <v>378</v>
      </c>
      <c r="I18" t="s">
        <v>378</v>
      </c>
      <c r="J18" t="s">
        <v>378</v>
      </c>
      <c r="K18" t="s">
        <v>378</v>
      </c>
      <c r="L18" t="s">
        <v>378</v>
      </c>
      <c r="M18" t="s">
        <v>378</v>
      </c>
      <c r="N18" t="s">
        <v>378</v>
      </c>
      <c r="O18" t="s">
        <v>378</v>
      </c>
      <c r="P18" t="s">
        <v>378</v>
      </c>
      <c r="Q18" t="s">
        <v>378</v>
      </c>
      <c r="R18" t="s">
        <v>378</v>
      </c>
      <c r="S18" t="s">
        <v>378</v>
      </c>
      <c r="T18" t="s">
        <v>378</v>
      </c>
      <c r="U18" t="s">
        <v>378</v>
      </c>
      <c r="V18" t="s">
        <v>378</v>
      </c>
      <c r="W18" t="s">
        <v>378</v>
      </c>
      <c r="X18" t="s">
        <v>378</v>
      </c>
      <c r="Y18" t="s">
        <v>378</v>
      </c>
      <c r="Z18" t="s">
        <v>378</v>
      </c>
      <c r="AA18" t="s">
        <v>378</v>
      </c>
      <c r="AB18" t="s">
        <v>378</v>
      </c>
      <c r="AC18" t="s">
        <v>378</v>
      </c>
      <c r="AD18" t="s">
        <v>378</v>
      </c>
      <c r="AE18" t="s">
        <v>378</v>
      </c>
      <c r="AF18" t="s">
        <v>378</v>
      </c>
      <c r="AG18" t="s">
        <v>378</v>
      </c>
      <c r="AH18" t="s">
        <v>378</v>
      </c>
      <c r="AI18" t="s">
        <v>378</v>
      </c>
      <c r="AJ18" t="s">
        <v>378</v>
      </c>
      <c r="AK18" t="s">
        <v>378</v>
      </c>
      <c r="AL18" t="s">
        <v>378</v>
      </c>
      <c r="AM18" t="s">
        <v>378</v>
      </c>
      <c r="AN18" t="s">
        <v>378</v>
      </c>
      <c r="AO18" t="s">
        <v>378</v>
      </c>
      <c r="AP18" t="s">
        <v>378</v>
      </c>
      <c r="AQ18" t="s">
        <v>378</v>
      </c>
      <c r="AR18" t="s">
        <v>378</v>
      </c>
      <c r="AS18" t="s">
        <v>378</v>
      </c>
      <c r="AT18" t="s">
        <v>378</v>
      </c>
      <c r="AU18" t="s">
        <v>378</v>
      </c>
      <c r="AV18" t="s">
        <v>378</v>
      </c>
      <c r="AW18" t="s">
        <v>378</v>
      </c>
      <c r="AX18" t="s">
        <v>378</v>
      </c>
      <c r="AY18" t="s">
        <v>378</v>
      </c>
      <c r="AZ18" t="s">
        <v>378</v>
      </c>
      <c r="BA18" t="s">
        <v>378</v>
      </c>
      <c r="BB18" t="s">
        <v>378</v>
      </c>
    </row>
    <row r="19" spans="1:54" ht="12.75">
      <c r="A19" t="s">
        <v>379</v>
      </c>
      <c r="B19">
        <v>5.26</v>
      </c>
      <c r="C19">
        <v>12.8</v>
      </c>
      <c r="D19">
        <v>0.04</v>
      </c>
      <c r="E19">
        <v>18.1</v>
      </c>
      <c r="F19">
        <v>1.98</v>
      </c>
      <c r="G19">
        <v>1.67</v>
      </c>
      <c r="H19">
        <v>0.05</v>
      </c>
      <c r="I19">
        <v>3.7</v>
      </c>
      <c r="J19">
        <v>1.08</v>
      </c>
      <c r="K19">
        <v>6.76</v>
      </c>
      <c r="L19">
        <v>0.01</v>
      </c>
      <c r="M19">
        <v>7.85</v>
      </c>
      <c r="N19">
        <v>0.88</v>
      </c>
      <c r="O19">
        <v>3.39</v>
      </c>
      <c r="P19">
        <v>0</v>
      </c>
      <c r="Q19">
        <v>4.27</v>
      </c>
      <c r="R19">
        <v>0.2</v>
      </c>
      <c r="S19">
        <v>2.43</v>
      </c>
      <c r="T19">
        <v>0.13</v>
      </c>
      <c r="U19">
        <v>2.76</v>
      </c>
      <c r="V19">
        <v>0.11</v>
      </c>
      <c r="W19">
        <v>0.33</v>
      </c>
      <c r="X19">
        <v>0.09</v>
      </c>
      <c r="Y19">
        <v>0.53</v>
      </c>
      <c r="Z19">
        <v>0.51</v>
      </c>
      <c r="AA19">
        <v>0.49</v>
      </c>
      <c r="AB19">
        <v>0.31</v>
      </c>
      <c r="AC19">
        <v>1.31</v>
      </c>
      <c r="AD19">
        <v>0.17</v>
      </c>
      <c r="AE19">
        <v>0.46</v>
      </c>
      <c r="AF19">
        <v>3.05</v>
      </c>
      <c r="AG19">
        <v>3.69</v>
      </c>
      <c r="AH19">
        <v>0.04</v>
      </c>
      <c r="AI19">
        <v>0.1</v>
      </c>
      <c r="AJ19">
        <v>0.02</v>
      </c>
      <c r="AK19">
        <v>0.15</v>
      </c>
      <c r="AL19">
        <v>0.04</v>
      </c>
      <c r="AM19">
        <v>0.03</v>
      </c>
      <c r="AN19">
        <v>0.03</v>
      </c>
      <c r="AO19">
        <v>0.11</v>
      </c>
      <c r="AP19">
        <v>0.02</v>
      </c>
      <c r="AQ19">
        <v>0.03</v>
      </c>
      <c r="AR19">
        <v>0.1</v>
      </c>
      <c r="AS19">
        <v>0.14</v>
      </c>
      <c r="AT19">
        <v>0.23</v>
      </c>
      <c r="AU19">
        <v>0.22</v>
      </c>
      <c r="AV19">
        <v>0.01</v>
      </c>
      <c r="AW19">
        <v>0.45</v>
      </c>
      <c r="AX19">
        <v>3.6</v>
      </c>
      <c r="AY19">
        <v>0.46</v>
      </c>
      <c r="AZ19">
        <v>0</v>
      </c>
      <c r="BA19">
        <v>4.05</v>
      </c>
      <c r="BB19">
        <v>47.13</v>
      </c>
    </row>
    <row r="20" ht="12.75"/>
    <row r="21" spans="1:54" ht="12.75">
      <c r="A21" t="s">
        <v>380</v>
      </c>
      <c r="B21">
        <v>0.21</v>
      </c>
      <c r="C21">
        <v>1.04</v>
      </c>
      <c r="D21">
        <v>0</v>
      </c>
      <c r="E21">
        <v>1.25</v>
      </c>
      <c r="F21">
        <v>0.07</v>
      </c>
      <c r="G21">
        <v>0.12</v>
      </c>
      <c r="H21">
        <v>0</v>
      </c>
      <c r="I21">
        <v>0.19</v>
      </c>
      <c r="J21">
        <v>0.04</v>
      </c>
      <c r="K21">
        <v>0.42</v>
      </c>
      <c r="L21">
        <v>0</v>
      </c>
      <c r="M21">
        <v>0.46</v>
      </c>
      <c r="N21">
        <v>0.01</v>
      </c>
      <c r="O21">
        <v>0.15</v>
      </c>
      <c r="P21">
        <v>0</v>
      </c>
      <c r="Q21">
        <v>0.15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0.01</v>
      </c>
      <c r="AV21">
        <v>0</v>
      </c>
      <c r="AW21">
        <v>0.01</v>
      </c>
      <c r="AX21">
        <v>0.08</v>
      </c>
      <c r="AY21">
        <v>0.09</v>
      </c>
      <c r="AZ21">
        <v>0</v>
      </c>
      <c r="BA21">
        <v>0.17</v>
      </c>
      <c r="BB21">
        <v>2.22</v>
      </c>
    </row>
    <row r="22" spans="1:54" ht="12.75">
      <c r="A22" t="s">
        <v>381</v>
      </c>
      <c r="B22">
        <v>0.5</v>
      </c>
      <c r="C22">
        <v>1.31</v>
      </c>
      <c r="D22">
        <v>0</v>
      </c>
      <c r="E22">
        <v>1.81</v>
      </c>
      <c r="F22">
        <v>0.16</v>
      </c>
      <c r="G22">
        <v>0.15</v>
      </c>
      <c r="H22">
        <v>0</v>
      </c>
      <c r="I22">
        <v>0.31</v>
      </c>
      <c r="J22">
        <v>0.09</v>
      </c>
      <c r="K22">
        <v>0.52</v>
      </c>
      <c r="L22">
        <v>0</v>
      </c>
      <c r="M22">
        <v>0.61</v>
      </c>
      <c r="N22">
        <v>0.02</v>
      </c>
      <c r="O22">
        <v>0.18</v>
      </c>
      <c r="P22">
        <v>0</v>
      </c>
      <c r="Q22">
        <v>0.2</v>
      </c>
      <c r="R22">
        <v>0.01</v>
      </c>
      <c r="S22">
        <v>0.08</v>
      </c>
      <c r="T22">
        <v>0</v>
      </c>
      <c r="U22">
        <v>0.09</v>
      </c>
      <c r="V22">
        <v>0.01</v>
      </c>
      <c r="W22">
        <v>0.01</v>
      </c>
      <c r="X22">
        <v>0</v>
      </c>
      <c r="Y22">
        <v>0.02</v>
      </c>
      <c r="Z22">
        <v>0.02</v>
      </c>
      <c r="AA22">
        <v>0.01</v>
      </c>
      <c r="AB22">
        <v>0</v>
      </c>
      <c r="AC22">
        <v>0.03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0.09</v>
      </c>
      <c r="AY22">
        <v>0.03</v>
      </c>
      <c r="AZ22">
        <v>0</v>
      </c>
      <c r="BA22">
        <v>0.11</v>
      </c>
      <c r="BB22">
        <v>3.19</v>
      </c>
    </row>
    <row r="23" spans="1:54" ht="12.75">
      <c r="A23" t="s">
        <v>382</v>
      </c>
      <c r="B23">
        <v>2.95</v>
      </c>
      <c r="C23">
        <v>4.81</v>
      </c>
      <c r="D23">
        <v>0</v>
      </c>
      <c r="E23">
        <v>7.76</v>
      </c>
      <c r="F23">
        <v>0.68</v>
      </c>
      <c r="G23">
        <v>0.76</v>
      </c>
      <c r="H23">
        <v>0</v>
      </c>
      <c r="I23">
        <v>1.44</v>
      </c>
      <c r="J23">
        <v>0.31</v>
      </c>
      <c r="K23">
        <v>2.83</v>
      </c>
      <c r="L23">
        <v>0</v>
      </c>
      <c r="M23">
        <v>3.14</v>
      </c>
      <c r="N23">
        <v>0.05</v>
      </c>
      <c r="O23">
        <v>0.92</v>
      </c>
      <c r="P23">
        <v>0</v>
      </c>
      <c r="Q23">
        <v>0.98</v>
      </c>
      <c r="R23">
        <v>0.07</v>
      </c>
      <c r="S23">
        <v>0.87</v>
      </c>
      <c r="T23">
        <v>0</v>
      </c>
      <c r="U23">
        <v>0.94</v>
      </c>
      <c r="V23">
        <v>0.04</v>
      </c>
      <c r="W23">
        <v>0.13</v>
      </c>
      <c r="X23">
        <v>0</v>
      </c>
      <c r="Y23">
        <v>0.17</v>
      </c>
      <c r="Z23">
        <v>0.19</v>
      </c>
      <c r="AA23">
        <v>0.1</v>
      </c>
      <c r="AB23">
        <v>0</v>
      </c>
      <c r="AC23">
        <v>0.29</v>
      </c>
      <c r="AD23">
        <v>0.04</v>
      </c>
      <c r="AE23">
        <v>0.02</v>
      </c>
      <c r="AF23">
        <v>0</v>
      </c>
      <c r="AG23">
        <v>0.06</v>
      </c>
      <c r="AH23">
        <v>0.01</v>
      </c>
      <c r="AI23">
        <v>0.01</v>
      </c>
      <c r="AJ23">
        <v>0</v>
      </c>
      <c r="AK23">
        <v>0.02</v>
      </c>
      <c r="AL23">
        <v>0.01</v>
      </c>
      <c r="AM23">
        <v>0</v>
      </c>
      <c r="AN23">
        <v>0</v>
      </c>
      <c r="AO23">
        <v>0.01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0.01</v>
      </c>
      <c r="AV23">
        <v>0</v>
      </c>
      <c r="AW23">
        <v>0.01</v>
      </c>
      <c r="AX23">
        <v>0.52</v>
      </c>
      <c r="AY23">
        <v>0.15</v>
      </c>
      <c r="AZ23">
        <v>0</v>
      </c>
      <c r="BA23">
        <v>0.67</v>
      </c>
      <c r="BB23">
        <v>15.49</v>
      </c>
    </row>
    <row r="24" spans="1:54" ht="12.75">
      <c r="A24" t="s">
        <v>383</v>
      </c>
      <c r="B24">
        <v>0.17</v>
      </c>
      <c r="C24">
        <v>0.68</v>
      </c>
      <c r="D24">
        <v>0</v>
      </c>
      <c r="E24">
        <v>0.85</v>
      </c>
      <c r="F24">
        <v>0.05</v>
      </c>
      <c r="G24">
        <v>0.09</v>
      </c>
      <c r="H24">
        <v>0</v>
      </c>
      <c r="I24">
        <v>0.14</v>
      </c>
      <c r="J24">
        <v>0.03</v>
      </c>
      <c r="K24">
        <v>0.28</v>
      </c>
      <c r="L24">
        <v>0</v>
      </c>
      <c r="M24">
        <v>0.31</v>
      </c>
      <c r="N24">
        <v>0.01</v>
      </c>
      <c r="O24">
        <v>0.11</v>
      </c>
      <c r="P24">
        <v>0</v>
      </c>
      <c r="Q24">
        <v>0.11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0.06</v>
      </c>
      <c r="AY24">
        <v>0.05</v>
      </c>
      <c r="AZ24">
        <v>0</v>
      </c>
      <c r="BA24">
        <v>0.12</v>
      </c>
      <c r="BB24">
        <v>1.54</v>
      </c>
    </row>
    <row r="25" spans="2:54" ht="12.75">
      <c r="B25" t="s">
        <v>378</v>
      </c>
      <c r="C25" t="s">
        <v>378</v>
      </c>
      <c r="D25" t="s">
        <v>378</v>
      </c>
      <c r="E25" t="s">
        <v>378</v>
      </c>
      <c r="F25" t="s">
        <v>378</v>
      </c>
      <c r="G25" t="s">
        <v>378</v>
      </c>
      <c r="H25" t="s">
        <v>378</v>
      </c>
      <c r="I25" t="s">
        <v>378</v>
      </c>
      <c r="J25" t="s">
        <v>378</v>
      </c>
      <c r="K25" t="s">
        <v>378</v>
      </c>
      <c r="L25" t="s">
        <v>378</v>
      </c>
      <c r="M25" t="s">
        <v>378</v>
      </c>
      <c r="N25" t="s">
        <v>378</v>
      </c>
      <c r="O25" t="s">
        <v>378</v>
      </c>
      <c r="P25" t="s">
        <v>378</v>
      </c>
      <c r="Q25" t="s">
        <v>378</v>
      </c>
      <c r="R25" t="s">
        <v>378</v>
      </c>
      <c r="S25" t="s">
        <v>378</v>
      </c>
      <c r="T25" t="s">
        <v>378</v>
      </c>
      <c r="U25" t="s">
        <v>378</v>
      </c>
      <c r="V25" t="s">
        <v>378</v>
      </c>
      <c r="W25" t="s">
        <v>378</v>
      </c>
      <c r="X25" t="s">
        <v>378</v>
      </c>
      <c r="Y25" t="s">
        <v>378</v>
      </c>
      <c r="Z25" t="s">
        <v>378</v>
      </c>
      <c r="AA25" t="s">
        <v>378</v>
      </c>
      <c r="AB25" t="s">
        <v>378</v>
      </c>
      <c r="AC25" t="s">
        <v>378</v>
      </c>
      <c r="AD25" t="s">
        <v>378</v>
      </c>
      <c r="AE25" t="s">
        <v>378</v>
      </c>
      <c r="AF25" t="s">
        <v>378</v>
      </c>
      <c r="AG25" t="s">
        <v>378</v>
      </c>
      <c r="AH25" t="s">
        <v>378</v>
      </c>
      <c r="AI25" t="s">
        <v>378</v>
      </c>
      <c r="AJ25" t="s">
        <v>378</v>
      </c>
      <c r="AK25" t="s">
        <v>378</v>
      </c>
      <c r="AL25" t="s">
        <v>378</v>
      </c>
      <c r="AM25" t="s">
        <v>378</v>
      </c>
      <c r="AN25" t="s">
        <v>378</v>
      </c>
      <c r="AO25" t="s">
        <v>378</v>
      </c>
      <c r="AP25" t="s">
        <v>378</v>
      </c>
      <c r="AQ25" t="s">
        <v>378</v>
      </c>
      <c r="AR25" t="s">
        <v>378</v>
      </c>
      <c r="AS25" t="s">
        <v>378</v>
      </c>
      <c r="AT25" t="s">
        <v>378</v>
      </c>
      <c r="AU25" t="s">
        <v>378</v>
      </c>
      <c r="AV25" t="s">
        <v>378</v>
      </c>
      <c r="AW25" t="s">
        <v>378</v>
      </c>
      <c r="AX25" t="s">
        <v>378</v>
      </c>
      <c r="AY25" t="s">
        <v>378</v>
      </c>
      <c r="AZ25" t="s">
        <v>378</v>
      </c>
      <c r="BA25" t="s">
        <v>378</v>
      </c>
      <c r="BB25" t="s">
        <v>378</v>
      </c>
    </row>
    <row r="26" spans="1:54" ht="12.75">
      <c r="A26" t="s">
        <v>384</v>
      </c>
      <c r="B26">
        <v>9.09</v>
      </c>
      <c r="C26">
        <v>20.64</v>
      </c>
      <c r="D26">
        <v>0.04</v>
      </c>
      <c r="E26">
        <v>29.77</v>
      </c>
      <c r="F26">
        <v>2.95</v>
      </c>
      <c r="G26">
        <v>2.79</v>
      </c>
      <c r="H26">
        <v>0.05</v>
      </c>
      <c r="I26">
        <v>5.78</v>
      </c>
      <c r="J26">
        <v>1.55</v>
      </c>
      <c r="K26">
        <v>10.8</v>
      </c>
      <c r="L26">
        <v>0.01</v>
      </c>
      <c r="M26">
        <v>12.36</v>
      </c>
      <c r="N26">
        <v>0.97</v>
      </c>
      <c r="O26">
        <v>4.74</v>
      </c>
      <c r="P26">
        <v>0</v>
      </c>
      <c r="Q26">
        <v>5.71</v>
      </c>
      <c r="R26">
        <v>0.28</v>
      </c>
      <c r="S26">
        <v>3.39</v>
      </c>
      <c r="T26">
        <v>0.13</v>
      </c>
      <c r="U26">
        <v>3.8</v>
      </c>
      <c r="V26">
        <v>0.15</v>
      </c>
      <c r="W26">
        <v>0.47</v>
      </c>
      <c r="X26">
        <v>0.09</v>
      </c>
      <c r="Y26">
        <v>0.72</v>
      </c>
      <c r="Z26">
        <v>0.72</v>
      </c>
      <c r="AA26">
        <v>0.61</v>
      </c>
      <c r="AB26">
        <v>0.31</v>
      </c>
      <c r="AC26">
        <v>1.64</v>
      </c>
      <c r="AD26">
        <v>0.21</v>
      </c>
      <c r="AE26">
        <v>0.48</v>
      </c>
      <c r="AF26">
        <v>3.05</v>
      </c>
      <c r="AG26">
        <v>3.75</v>
      </c>
      <c r="AH26">
        <v>0.05</v>
      </c>
      <c r="AI26">
        <v>0.11</v>
      </c>
      <c r="AJ26">
        <v>0.02</v>
      </c>
      <c r="AK26">
        <v>0.18</v>
      </c>
      <c r="AL26">
        <v>0.05</v>
      </c>
      <c r="AM26">
        <v>0.04</v>
      </c>
      <c r="AN26">
        <v>0.03</v>
      </c>
      <c r="AO26">
        <v>0.12</v>
      </c>
      <c r="AP26">
        <v>0.02</v>
      </c>
      <c r="AQ26">
        <v>0.03</v>
      </c>
      <c r="AR26">
        <v>0.1</v>
      </c>
      <c r="AS26">
        <v>0.14</v>
      </c>
      <c r="AT26">
        <v>0.23</v>
      </c>
      <c r="AU26">
        <v>0.23</v>
      </c>
      <c r="AV26">
        <v>0.01</v>
      </c>
      <c r="AW26">
        <v>0.47</v>
      </c>
      <c r="AX26">
        <v>4.34</v>
      </c>
      <c r="AY26">
        <v>0.78</v>
      </c>
      <c r="AZ26">
        <v>0</v>
      </c>
      <c r="BA26">
        <v>5.12</v>
      </c>
      <c r="BB26">
        <v>69.57</v>
      </c>
    </row>
    <row r="27" ht="12.75">
      <c r="A27" t="s">
        <v>385</v>
      </c>
    </row>
    <row r="28" spans="1:54" ht="12.75">
      <c r="A28" t="s">
        <v>375</v>
      </c>
      <c r="B28">
        <v>53.67</v>
      </c>
      <c r="C28">
        <v>145.21</v>
      </c>
      <c r="D28">
        <v>0.16</v>
      </c>
      <c r="E28">
        <v>199.04</v>
      </c>
      <c r="F28">
        <v>20.02</v>
      </c>
      <c r="G28">
        <v>26.5</v>
      </c>
      <c r="H28">
        <v>0.31</v>
      </c>
      <c r="I28">
        <v>46.83</v>
      </c>
      <c r="J28">
        <v>10.97</v>
      </c>
      <c r="K28">
        <v>91.38</v>
      </c>
      <c r="L28">
        <v>0.04</v>
      </c>
      <c r="M28">
        <v>102.39</v>
      </c>
      <c r="N28">
        <v>12.83</v>
      </c>
      <c r="O28">
        <v>39.32</v>
      </c>
      <c r="P28">
        <v>0.03</v>
      </c>
      <c r="Q28">
        <v>52.18</v>
      </c>
      <c r="R28">
        <v>1.73</v>
      </c>
      <c r="S28">
        <v>15.03</v>
      </c>
      <c r="T28">
        <v>0.6</v>
      </c>
      <c r="U28">
        <v>17.36</v>
      </c>
      <c r="V28">
        <v>0.88</v>
      </c>
      <c r="W28">
        <v>1.89</v>
      </c>
      <c r="X28">
        <v>0.35</v>
      </c>
      <c r="Y28">
        <v>3.13</v>
      </c>
      <c r="Z28">
        <v>1.33</v>
      </c>
      <c r="AA28">
        <v>2.79</v>
      </c>
      <c r="AB28">
        <v>2.42</v>
      </c>
      <c r="AC28">
        <v>6.55</v>
      </c>
      <c r="AD28">
        <v>1.21</v>
      </c>
      <c r="AE28">
        <v>4.04</v>
      </c>
      <c r="AF28">
        <v>10.34</v>
      </c>
      <c r="AG28">
        <v>15.59</v>
      </c>
      <c r="AH28">
        <v>0.09</v>
      </c>
      <c r="AI28">
        <v>0.57</v>
      </c>
      <c r="AJ28">
        <v>0.13</v>
      </c>
      <c r="AK28">
        <v>0.79</v>
      </c>
      <c r="AL28">
        <v>0.77</v>
      </c>
      <c r="AM28">
        <v>0.33</v>
      </c>
      <c r="AN28">
        <v>0.22</v>
      </c>
      <c r="AO28">
        <v>1.33</v>
      </c>
      <c r="AP28">
        <v>0.28</v>
      </c>
      <c r="AQ28">
        <v>0.2</v>
      </c>
      <c r="AR28">
        <v>0.41</v>
      </c>
      <c r="AS28">
        <v>0.89</v>
      </c>
      <c r="AT28">
        <v>5.02</v>
      </c>
      <c r="AU28">
        <v>5.84</v>
      </c>
      <c r="AV28">
        <v>0.05</v>
      </c>
      <c r="AW28">
        <v>10.91</v>
      </c>
      <c r="AX28">
        <v>41.44</v>
      </c>
      <c r="AY28">
        <v>5.02</v>
      </c>
      <c r="AZ28">
        <v>0</v>
      </c>
      <c r="BA28">
        <v>46.47</v>
      </c>
      <c r="BB28">
        <v>503.46</v>
      </c>
    </row>
    <row r="29" spans="1:54" ht="12.75">
      <c r="A29" t="s">
        <v>376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0.25</v>
      </c>
      <c r="T29">
        <v>0.01</v>
      </c>
      <c r="U29">
        <v>0.27</v>
      </c>
      <c r="V29">
        <v>0</v>
      </c>
      <c r="W29">
        <v>0.04</v>
      </c>
      <c r="X29">
        <v>0.01</v>
      </c>
      <c r="Y29">
        <v>0.05</v>
      </c>
      <c r="Z29">
        <v>0.01</v>
      </c>
      <c r="AA29">
        <v>0.04</v>
      </c>
      <c r="AB29">
        <v>0.04</v>
      </c>
      <c r="AC29">
        <v>0.09</v>
      </c>
      <c r="AD29">
        <v>0</v>
      </c>
      <c r="AE29">
        <v>0</v>
      </c>
      <c r="AF29">
        <v>0.86</v>
      </c>
      <c r="AG29">
        <v>0.86</v>
      </c>
      <c r="AH29">
        <v>0</v>
      </c>
      <c r="AI29">
        <v>0.01</v>
      </c>
      <c r="AJ29">
        <v>0</v>
      </c>
      <c r="AK29">
        <v>0.01</v>
      </c>
      <c r="AL29">
        <v>0.01</v>
      </c>
      <c r="AM29">
        <v>0.02</v>
      </c>
      <c r="AN29">
        <v>0.03</v>
      </c>
      <c r="AO29">
        <v>0.05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1.33</v>
      </c>
    </row>
    <row r="30" spans="1:54" ht="12.75">
      <c r="A30" t="s">
        <v>377</v>
      </c>
      <c r="B30">
        <v>4.85</v>
      </c>
      <c r="C30">
        <v>60.67</v>
      </c>
      <c r="D30">
        <v>0</v>
      </c>
      <c r="E30">
        <v>65.52</v>
      </c>
      <c r="F30">
        <v>1.56</v>
      </c>
      <c r="G30">
        <v>9.01</v>
      </c>
      <c r="H30">
        <v>0</v>
      </c>
      <c r="I30">
        <v>10.57</v>
      </c>
      <c r="J30">
        <v>0.86</v>
      </c>
      <c r="K30">
        <v>32.61</v>
      </c>
      <c r="L30">
        <v>0</v>
      </c>
      <c r="M30">
        <v>33.48</v>
      </c>
      <c r="N30">
        <v>0.98</v>
      </c>
      <c r="O30">
        <v>14.31</v>
      </c>
      <c r="P30">
        <v>0</v>
      </c>
      <c r="Q30">
        <v>15.3</v>
      </c>
      <c r="R30">
        <v>0.67</v>
      </c>
      <c r="S30">
        <v>12.53</v>
      </c>
      <c r="T30">
        <v>0</v>
      </c>
      <c r="U30">
        <v>13.2</v>
      </c>
      <c r="V30">
        <v>0.37</v>
      </c>
      <c r="W30">
        <v>1.77</v>
      </c>
      <c r="X30">
        <v>0</v>
      </c>
      <c r="Y30">
        <v>2.14</v>
      </c>
      <c r="Z30">
        <v>2.7</v>
      </c>
      <c r="AA30">
        <v>4.57</v>
      </c>
      <c r="AB30">
        <v>0</v>
      </c>
      <c r="AC30">
        <v>7.28</v>
      </c>
      <c r="AD30">
        <v>1.98</v>
      </c>
      <c r="AE30">
        <v>2.03</v>
      </c>
      <c r="AF30">
        <v>0</v>
      </c>
      <c r="AG30">
        <v>4.01</v>
      </c>
      <c r="AH30">
        <v>0.19</v>
      </c>
      <c r="AI30">
        <v>0.92</v>
      </c>
      <c r="AJ30">
        <v>0</v>
      </c>
      <c r="AK30">
        <v>1.11</v>
      </c>
      <c r="AL30">
        <v>0.04</v>
      </c>
      <c r="AM30">
        <v>0.06</v>
      </c>
      <c r="AN30">
        <v>0</v>
      </c>
      <c r="AO30">
        <v>0.1</v>
      </c>
      <c r="AP30">
        <v>0</v>
      </c>
      <c r="AQ30">
        <v>0.03</v>
      </c>
      <c r="AR30">
        <v>0</v>
      </c>
      <c r="AS30">
        <v>0.03</v>
      </c>
      <c r="AT30">
        <v>0.02</v>
      </c>
      <c r="AU30">
        <v>0.06</v>
      </c>
      <c r="AV30">
        <v>0</v>
      </c>
      <c r="AW30">
        <v>0.08</v>
      </c>
      <c r="AX30">
        <v>1.18</v>
      </c>
      <c r="AY30">
        <v>0.46</v>
      </c>
      <c r="AZ30">
        <v>0</v>
      </c>
      <c r="BA30">
        <v>1.64</v>
      </c>
      <c r="BB30">
        <v>154.44</v>
      </c>
    </row>
    <row r="31" spans="2:54" ht="12.75">
      <c r="B31" t="s">
        <v>378</v>
      </c>
      <c r="C31" t="s">
        <v>378</v>
      </c>
      <c r="D31" t="s">
        <v>378</v>
      </c>
      <c r="E31" t="s">
        <v>378</v>
      </c>
      <c r="F31" t="s">
        <v>378</v>
      </c>
      <c r="G31" t="s">
        <v>378</v>
      </c>
      <c r="H31" t="s">
        <v>378</v>
      </c>
      <c r="I31" t="s">
        <v>378</v>
      </c>
      <c r="J31" t="s">
        <v>378</v>
      </c>
      <c r="K31" t="s">
        <v>378</v>
      </c>
      <c r="L31" t="s">
        <v>378</v>
      </c>
      <c r="M31" t="s">
        <v>378</v>
      </c>
      <c r="N31" t="s">
        <v>378</v>
      </c>
      <c r="O31" t="s">
        <v>378</v>
      </c>
      <c r="P31" t="s">
        <v>378</v>
      </c>
      <c r="Q31" t="s">
        <v>378</v>
      </c>
      <c r="R31" t="s">
        <v>378</v>
      </c>
      <c r="S31" t="s">
        <v>378</v>
      </c>
      <c r="T31" t="s">
        <v>378</v>
      </c>
      <c r="U31" t="s">
        <v>378</v>
      </c>
      <c r="V31" t="s">
        <v>378</v>
      </c>
      <c r="W31" t="s">
        <v>378</v>
      </c>
      <c r="X31" t="s">
        <v>378</v>
      </c>
      <c r="Y31" t="s">
        <v>378</v>
      </c>
      <c r="Z31" t="s">
        <v>378</v>
      </c>
      <c r="AA31" t="s">
        <v>378</v>
      </c>
      <c r="AB31" t="s">
        <v>378</v>
      </c>
      <c r="AC31" t="s">
        <v>378</v>
      </c>
      <c r="AD31" t="s">
        <v>378</v>
      </c>
      <c r="AE31" t="s">
        <v>378</v>
      </c>
      <c r="AF31" t="s">
        <v>378</v>
      </c>
      <c r="AG31" t="s">
        <v>378</v>
      </c>
      <c r="AH31" t="s">
        <v>378</v>
      </c>
      <c r="AI31" t="s">
        <v>378</v>
      </c>
      <c r="AJ31" t="s">
        <v>378</v>
      </c>
      <c r="AK31" t="s">
        <v>378</v>
      </c>
      <c r="AL31" t="s">
        <v>378</v>
      </c>
      <c r="AM31" t="s">
        <v>378</v>
      </c>
      <c r="AN31" t="s">
        <v>378</v>
      </c>
      <c r="AO31" t="s">
        <v>378</v>
      </c>
      <c r="AP31" t="s">
        <v>378</v>
      </c>
      <c r="AQ31" t="s">
        <v>378</v>
      </c>
      <c r="AR31" t="s">
        <v>378</v>
      </c>
      <c r="AS31" t="s">
        <v>378</v>
      </c>
      <c r="AT31" t="s">
        <v>378</v>
      </c>
      <c r="AU31" t="s">
        <v>378</v>
      </c>
      <c r="AV31" t="s">
        <v>378</v>
      </c>
      <c r="AW31" t="s">
        <v>378</v>
      </c>
      <c r="AX31" t="s">
        <v>378</v>
      </c>
      <c r="AY31" t="s">
        <v>378</v>
      </c>
      <c r="AZ31" t="s">
        <v>378</v>
      </c>
      <c r="BA31" t="s">
        <v>378</v>
      </c>
      <c r="BB31" t="s">
        <v>378</v>
      </c>
    </row>
    <row r="32" spans="1:54" ht="12.75">
      <c r="A32" t="s">
        <v>379</v>
      </c>
      <c r="B32">
        <v>58.52</v>
      </c>
      <c r="C32">
        <v>205.88</v>
      </c>
      <c r="D32">
        <v>0.16</v>
      </c>
      <c r="E32">
        <v>264.56</v>
      </c>
      <c r="F32">
        <v>21.59</v>
      </c>
      <c r="G32">
        <v>35.5</v>
      </c>
      <c r="H32">
        <v>0.31</v>
      </c>
      <c r="I32">
        <v>57.4</v>
      </c>
      <c r="J32">
        <v>11.83</v>
      </c>
      <c r="K32">
        <v>124</v>
      </c>
      <c r="L32">
        <v>0.04</v>
      </c>
      <c r="M32">
        <v>135.87</v>
      </c>
      <c r="N32">
        <v>13.81</v>
      </c>
      <c r="O32">
        <v>53.63</v>
      </c>
      <c r="P32">
        <v>0.03</v>
      </c>
      <c r="Q32">
        <v>67.47</v>
      </c>
      <c r="R32">
        <v>2.4</v>
      </c>
      <c r="S32">
        <v>27.82</v>
      </c>
      <c r="T32">
        <v>0.61</v>
      </c>
      <c r="U32">
        <v>30.83</v>
      </c>
      <c r="V32">
        <v>1.26</v>
      </c>
      <c r="W32">
        <v>3.7</v>
      </c>
      <c r="X32">
        <v>0.36</v>
      </c>
      <c r="Y32">
        <v>5.32</v>
      </c>
      <c r="Z32">
        <v>4.05</v>
      </c>
      <c r="AA32">
        <v>7.4</v>
      </c>
      <c r="AB32">
        <v>2.46</v>
      </c>
      <c r="AC32">
        <v>13.92</v>
      </c>
      <c r="AD32">
        <v>3.19</v>
      </c>
      <c r="AE32">
        <v>6.07</v>
      </c>
      <c r="AF32">
        <v>11.2</v>
      </c>
      <c r="AG32">
        <v>20.46</v>
      </c>
      <c r="AH32">
        <v>0.28</v>
      </c>
      <c r="AI32">
        <v>1.5</v>
      </c>
      <c r="AJ32">
        <v>0.14</v>
      </c>
      <c r="AK32">
        <v>1.92</v>
      </c>
      <c r="AL32">
        <v>0.81</v>
      </c>
      <c r="AM32">
        <v>0.41</v>
      </c>
      <c r="AN32">
        <v>0.25</v>
      </c>
      <c r="AO32">
        <v>1.47</v>
      </c>
      <c r="AP32">
        <v>0.28</v>
      </c>
      <c r="AQ32">
        <v>0.23</v>
      </c>
      <c r="AR32">
        <v>0.41</v>
      </c>
      <c r="AS32">
        <v>0.92</v>
      </c>
      <c r="AT32">
        <v>5.04</v>
      </c>
      <c r="AU32">
        <v>5.9</v>
      </c>
      <c r="AV32">
        <v>0.05</v>
      </c>
      <c r="AW32">
        <v>10.99</v>
      </c>
      <c r="AX32">
        <v>42.62</v>
      </c>
      <c r="AY32">
        <v>5.48</v>
      </c>
      <c r="AZ32">
        <v>0</v>
      </c>
      <c r="BA32">
        <v>48.11</v>
      </c>
      <c r="BB32">
        <v>659.23</v>
      </c>
    </row>
    <row r="33" ht="12.75">
      <c r="A33" t="s">
        <v>386</v>
      </c>
    </row>
    <row r="34" spans="1:54" ht="12.75">
      <c r="A34" t="s">
        <v>375</v>
      </c>
      <c r="B34">
        <v>2.93</v>
      </c>
      <c r="C34">
        <v>15.44</v>
      </c>
      <c r="D34">
        <v>0.3</v>
      </c>
      <c r="E34">
        <v>18.68</v>
      </c>
      <c r="F34">
        <v>1.1</v>
      </c>
      <c r="G34">
        <v>2.65</v>
      </c>
      <c r="H34">
        <v>0.81</v>
      </c>
      <c r="I34">
        <v>4.57</v>
      </c>
      <c r="J34">
        <v>0.61</v>
      </c>
      <c r="K34">
        <v>14.21</v>
      </c>
      <c r="L34">
        <v>0.09</v>
      </c>
      <c r="M34">
        <v>14.91</v>
      </c>
      <c r="N34">
        <v>0.63</v>
      </c>
      <c r="O34">
        <v>7.06</v>
      </c>
      <c r="P34">
        <v>0.09</v>
      </c>
      <c r="Q34">
        <v>7.78</v>
      </c>
      <c r="R34">
        <v>0.03</v>
      </c>
      <c r="S34">
        <v>1.71</v>
      </c>
      <c r="T34">
        <v>3.11</v>
      </c>
      <c r="U34">
        <v>4.84</v>
      </c>
      <c r="V34">
        <v>0.01</v>
      </c>
      <c r="W34">
        <v>0.23</v>
      </c>
      <c r="X34">
        <v>1.79</v>
      </c>
      <c r="Y34">
        <v>2.04</v>
      </c>
      <c r="Z34">
        <v>0.03</v>
      </c>
      <c r="AA34">
        <v>0.67</v>
      </c>
      <c r="AB34">
        <v>12.17</v>
      </c>
      <c r="AC34">
        <v>12.87</v>
      </c>
      <c r="AD34">
        <v>0.05</v>
      </c>
      <c r="AE34">
        <v>1.16</v>
      </c>
      <c r="AF34">
        <v>32.84</v>
      </c>
      <c r="AG34">
        <v>34.05</v>
      </c>
      <c r="AH34">
        <v>0</v>
      </c>
      <c r="AI34">
        <v>0.18</v>
      </c>
      <c r="AJ34">
        <v>0.6</v>
      </c>
      <c r="AK34">
        <v>0.78</v>
      </c>
      <c r="AL34">
        <v>0.02</v>
      </c>
      <c r="AM34">
        <v>0.05</v>
      </c>
      <c r="AN34">
        <v>1.06</v>
      </c>
      <c r="AO34">
        <v>1.12</v>
      </c>
      <c r="AP34">
        <v>0.01</v>
      </c>
      <c r="AQ34">
        <v>0.06</v>
      </c>
      <c r="AR34">
        <v>2.06</v>
      </c>
      <c r="AS34">
        <v>2.12</v>
      </c>
      <c r="AT34">
        <v>0.12</v>
      </c>
      <c r="AU34">
        <v>0.73</v>
      </c>
      <c r="AV34">
        <v>0.43</v>
      </c>
      <c r="AW34">
        <v>1.27</v>
      </c>
      <c r="AX34">
        <v>0.89</v>
      </c>
      <c r="AY34">
        <v>0.21</v>
      </c>
      <c r="AZ34">
        <v>0</v>
      </c>
      <c r="BA34">
        <v>1.1</v>
      </c>
      <c r="BB34">
        <v>106.13</v>
      </c>
    </row>
    <row r="35" spans="1:54" ht="12.75">
      <c r="A35" t="s">
        <v>376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0.03</v>
      </c>
      <c r="U35">
        <v>0.03</v>
      </c>
      <c r="V35">
        <v>0</v>
      </c>
      <c r="W35">
        <v>0</v>
      </c>
      <c r="X35">
        <v>0.02</v>
      </c>
      <c r="Y35">
        <v>0.02</v>
      </c>
      <c r="Z35">
        <v>0</v>
      </c>
      <c r="AA35">
        <v>0</v>
      </c>
      <c r="AB35">
        <v>0.11</v>
      </c>
      <c r="AC35">
        <v>0.11</v>
      </c>
      <c r="AD35">
        <v>0</v>
      </c>
      <c r="AE35">
        <v>0</v>
      </c>
      <c r="AF35">
        <v>1.58</v>
      </c>
      <c r="AG35">
        <v>1.58</v>
      </c>
      <c r="AH35">
        <v>0</v>
      </c>
      <c r="AI35">
        <v>0</v>
      </c>
      <c r="AJ35">
        <v>0.01</v>
      </c>
      <c r="AK35">
        <v>0.01</v>
      </c>
      <c r="AL35">
        <v>0</v>
      </c>
      <c r="AM35">
        <v>0</v>
      </c>
      <c r="AN35">
        <v>0.07</v>
      </c>
      <c r="AO35">
        <v>0.07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1.82</v>
      </c>
    </row>
    <row r="36" spans="1:54" ht="12.75">
      <c r="A36" t="s">
        <v>377</v>
      </c>
      <c r="B36">
        <v>0.22</v>
      </c>
      <c r="C36">
        <v>3.95</v>
      </c>
      <c r="D36">
        <v>0</v>
      </c>
      <c r="E36">
        <v>4.17</v>
      </c>
      <c r="F36">
        <v>0.07</v>
      </c>
      <c r="G36">
        <v>0.56</v>
      </c>
      <c r="H36">
        <v>0</v>
      </c>
      <c r="I36">
        <v>0.63</v>
      </c>
      <c r="J36">
        <v>0.04</v>
      </c>
      <c r="K36">
        <v>3.15</v>
      </c>
      <c r="L36">
        <v>0</v>
      </c>
      <c r="M36">
        <v>3.19</v>
      </c>
      <c r="N36">
        <v>0.04</v>
      </c>
      <c r="O36">
        <v>1.35</v>
      </c>
      <c r="P36">
        <v>0</v>
      </c>
      <c r="Q36">
        <v>1.39</v>
      </c>
      <c r="R36">
        <v>0.01</v>
      </c>
      <c r="S36">
        <v>1.94</v>
      </c>
      <c r="T36">
        <v>0</v>
      </c>
      <c r="U36">
        <v>1.95</v>
      </c>
      <c r="V36">
        <v>0.01</v>
      </c>
      <c r="W36">
        <v>0.3</v>
      </c>
      <c r="X36">
        <v>0</v>
      </c>
      <c r="Y36">
        <v>0.31</v>
      </c>
      <c r="Z36">
        <v>0.04</v>
      </c>
      <c r="AA36">
        <v>0.54</v>
      </c>
      <c r="AB36">
        <v>0</v>
      </c>
      <c r="AC36">
        <v>0.59</v>
      </c>
      <c r="AD36">
        <v>0.03</v>
      </c>
      <c r="AE36">
        <v>0.27</v>
      </c>
      <c r="AF36">
        <v>0</v>
      </c>
      <c r="AG36">
        <v>0.3</v>
      </c>
      <c r="AH36">
        <v>0</v>
      </c>
      <c r="AI36">
        <v>0.12</v>
      </c>
      <c r="AJ36">
        <v>0</v>
      </c>
      <c r="AK36">
        <v>0.12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0.01</v>
      </c>
      <c r="AV36">
        <v>0</v>
      </c>
      <c r="AW36">
        <v>0.01</v>
      </c>
      <c r="AX36">
        <v>0.05</v>
      </c>
      <c r="AY36">
        <v>0.01</v>
      </c>
      <c r="AZ36">
        <v>0</v>
      </c>
      <c r="BA36">
        <v>0.05</v>
      </c>
      <c r="BB36">
        <v>12.72</v>
      </c>
    </row>
    <row r="37" spans="2:54" ht="12.75">
      <c r="B37" t="s">
        <v>378</v>
      </c>
      <c r="C37" t="s">
        <v>378</v>
      </c>
      <c r="D37" t="s">
        <v>378</v>
      </c>
      <c r="E37" t="s">
        <v>378</v>
      </c>
      <c r="F37" t="s">
        <v>378</v>
      </c>
      <c r="G37" t="s">
        <v>378</v>
      </c>
      <c r="H37" t="s">
        <v>378</v>
      </c>
      <c r="I37" t="s">
        <v>378</v>
      </c>
      <c r="J37" t="s">
        <v>378</v>
      </c>
      <c r="K37" t="s">
        <v>378</v>
      </c>
      <c r="L37" t="s">
        <v>378</v>
      </c>
      <c r="M37" t="s">
        <v>378</v>
      </c>
      <c r="N37" t="s">
        <v>378</v>
      </c>
      <c r="O37" t="s">
        <v>378</v>
      </c>
      <c r="P37" t="s">
        <v>378</v>
      </c>
      <c r="Q37" t="s">
        <v>378</v>
      </c>
      <c r="R37" t="s">
        <v>378</v>
      </c>
      <c r="S37" t="s">
        <v>378</v>
      </c>
      <c r="T37" t="s">
        <v>378</v>
      </c>
      <c r="U37" t="s">
        <v>378</v>
      </c>
      <c r="V37" t="s">
        <v>378</v>
      </c>
      <c r="W37" t="s">
        <v>378</v>
      </c>
      <c r="X37" t="s">
        <v>378</v>
      </c>
      <c r="Y37" t="s">
        <v>378</v>
      </c>
      <c r="Z37" t="s">
        <v>378</v>
      </c>
      <c r="AA37" t="s">
        <v>378</v>
      </c>
      <c r="AB37" t="s">
        <v>378</v>
      </c>
      <c r="AC37" t="s">
        <v>378</v>
      </c>
      <c r="AD37" t="s">
        <v>378</v>
      </c>
      <c r="AE37" t="s">
        <v>378</v>
      </c>
      <c r="AF37" t="s">
        <v>378</v>
      </c>
      <c r="AG37" t="s">
        <v>378</v>
      </c>
      <c r="AH37" t="s">
        <v>378</v>
      </c>
      <c r="AI37" t="s">
        <v>378</v>
      </c>
      <c r="AJ37" t="s">
        <v>378</v>
      </c>
      <c r="AK37" t="s">
        <v>378</v>
      </c>
      <c r="AL37" t="s">
        <v>378</v>
      </c>
      <c r="AM37" t="s">
        <v>378</v>
      </c>
      <c r="AN37" t="s">
        <v>378</v>
      </c>
      <c r="AO37" t="s">
        <v>378</v>
      </c>
      <c r="AP37" t="s">
        <v>378</v>
      </c>
      <c r="AQ37" t="s">
        <v>378</v>
      </c>
      <c r="AR37" t="s">
        <v>378</v>
      </c>
      <c r="AS37" t="s">
        <v>378</v>
      </c>
      <c r="AT37" t="s">
        <v>378</v>
      </c>
      <c r="AU37" t="s">
        <v>378</v>
      </c>
      <c r="AV37" t="s">
        <v>378</v>
      </c>
      <c r="AW37" t="s">
        <v>378</v>
      </c>
      <c r="AX37" t="s">
        <v>378</v>
      </c>
      <c r="AY37" t="s">
        <v>378</v>
      </c>
      <c r="AZ37" t="s">
        <v>378</v>
      </c>
      <c r="BA37" t="s">
        <v>378</v>
      </c>
      <c r="BB37" t="s">
        <v>378</v>
      </c>
    </row>
    <row r="38" spans="1:54" ht="12.75">
      <c r="A38" t="s">
        <v>379</v>
      </c>
      <c r="B38">
        <v>3.15</v>
      </c>
      <c r="C38">
        <v>19.4</v>
      </c>
      <c r="D38">
        <v>0.3</v>
      </c>
      <c r="E38">
        <v>22.85</v>
      </c>
      <c r="F38">
        <v>1.18</v>
      </c>
      <c r="G38">
        <v>3.21</v>
      </c>
      <c r="H38">
        <v>0.81</v>
      </c>
      <c r="I38">
        <v>5.2</v>
      </c>
      <c r="J38">
        <v>0.65</v>
      </c>
      <c r="K38">
        <v>17.36</v>
      </c>
      <c r="L38">
        <v>0.09</v>
      </c>
      <c r="M38">
        <v>18.1</v>
      </c>
      <c r="N38">
        <v>0.67</v>
      </c>
      <c r="O38">
        <v>8.41</v>
      </c>
      <c r="P38">
        <v>0.09</v>
      </c>
      <c r="Q38">
        <v>9.17</v>
      </c>
      <c r="R38">
        <v>0.04</v>
      </c>
      <c r="S38">
        <v>3.65</v>
      </c>
      <c r="T38">
        <v>3.13</v>
      </c>
      <c r="U38">
        <v>6.82</v>
      </c>
      <c r="V38">
        <v>0.02</v>
      </c>
      <c r="W38">
        <v>0.53</v>
      </c>
      <c r="X38">
        <v>1.81</v>
      </c>
      <c r="Y38">
        <v>2.36</v>
      </c>
      <c r="Z38">
        <v>0.08</v>
      </c>
      <c r="AA38">
        <v>1.22</v>
      </c>
      <c r="AB38">
        <v>12.28</v>
      </c>
      <c r="AC38">
        <v>13.57</v>
      </c>
      <c r="AD38">
        <v>0.08</v>
      </c>
      <c r="AE38">
        <v>1.43</v>
      </c>
      <c r="AF38">
        <v>34.42</v>
      </c>
      <c r="AG38">
        <v>35.93</v>
      </c>
      <c r="AH38">
        <v>0.01</v>
      </c>
      <c r="AI38">
        <v>0.29</v>
      </c>
      <c r="AJ38">
        <v>0.61</v>
      </c>
      <c r="AK38">
        <v>0.91</v>
      </c>
      <c r="AL38">
        <v>0.02</v>
      </c>
      <c r="AM38">
        <v>0.05</v>
      </c>
      <c r="AN38">
        <v>1.13</v>
      </c>
      <c r="AO38">
        <v>1.2</v>
      </c>
      <c r="AP38">
        <v>0.01</v>
      </c>
      <c r="AQ38">
        <v>0.06</v>
      </c>
      <c r="AR38">
        <v>2.06</v>
      </c>
      <c r="AS38">
        <v>2.12</v>
      </c>
      <c r="AT38">
        <v>0.12</v>
      </c>
      <c r="AU38">
        <v>0.73</v>
      </c>
      <c r="AV38">
        <v>0.43</v>
      </c>
      <c r="AW38">
        <v>1.28</v>
      </c>
      <c r="AX38">
        <v>0.93</v>
      </c>
      <c r="AY38">
        <v>0.22</v>
      </c>
      <c r="AZ38">
        <v>0</v>
      </c>
      <c r="BA38">
        <v>1.15</v>
      </c>
      <c r="BB38">
        <v>120.66</v>
      </c>
    </row>
    <row r="39" ht="12.75">
      <c r="A39" t="s">
        <v>387</v>
      </c>
    </row>
    <row r="40" spans="1:54" ht="12.75">
      <c r="A40" t="s">
        <v>375</v>
      </c>
      <c r="B40">
        <v>0.34</v>
      </c>
      <c r="C40">
        <v>17.69</v>
      </c>
      <c r="D40">
        <v>0.07</v>
      </c>
      <c r="E40">
        <v>18.11</v>
      </c>
      <c r="F40">
        <v>0.13</v>
      </c>
      <c r="G40">
        <v>3.75</v>
      </c>
      <c r="H40">
        <v>0.18</v>
      </c>
      <c r="I40">
        <v>4.06</v>
      </c>
      <c r="J40">
        <v>0.07</v>
      </c>
      <c r="K40">
        <v>11.56</v>
      </c>
      <c r="L40">
        <v>0.02</v>
      </c>
      <c r="M40">
        <v>11.65</v>
      </c>
      <c r="N40">
        <v>0.06</v>
      </c>
      <c r="O40">
        <v>6.71</v>
      </c>
      <c r="P40">
        <v>0.02</v>
      </c>
      <c r="Q40">
        <v>6.79</v>
      </c>
      <c r="R40">
        <v>0.01</v>
      </c>
      <c r="S40">
        <v>1.39</v>
      </c>
      <c r="T40">
        <v>0.32</v>
      </c>
      <c r="U40">
        <v>1.73</v>
      </c>
      <c r="V40">
        <v>0.01</v>
      </c>
      <c r="W40">
        <v>0.23</v>
      </c>
      <c r="X40">
        <v>0.16</v>
      </c>
      <c r="Y40">
        <v>0.39</v>
      </c>
      <c r="Z40">
        <v>0.01</v>
      </c>
      <c r="AA40">
        <v>0.12</v>
      </c>
      <c r="AB40">
        <v>1.66</v>
      </c>
      <c r="AC40">
        <v>1.79</v>
      </c>
      <c r="AD40">
        <v>0</v>
      </c>
      <c r="AE40">
        <v>0.06</v>
      </c>
      <c r="AF40">
        <v>3.01</v>
      </c>
      <c r="AG40">
        <v>3.07</v>
      </c>
      <c r="AH40">
        <v>0</v>
      </c>
      <c r="AI40">
        <v>0.04</v>
      </c>
      <c r="AJ40">
        <v>0.07</v>
      </c>
      <c r="AK40">
        <v>0.11</v>
      </c>
      <c r="AL40">
        <v>0</v>
      </c>
      <c r="AM40">
        <v>0.01</v>
      </c>
      <c r="AN40">
        <v>0.13</v>
      </c>
      <c r="AO40">
        <v>0.15</v>
      </c>
      <c r="AP40">
        <v>0</v>
      </c>
      <c r="AQ40">
        <v>0.02</v>
      </c>
      <c r="AR40">
        <v>0.3</v>
      </c>
      <c r="AS40">
        <v>0.31</v>
      </c>
      <c r="AT40">
        <v>0.02</v>
      </c>
      <c r="AU40">
        <v>0.22</v>
      </c>
      <c r="AV40">
        <v>0.06</v>
      </c>
      <c r="AW40">
        <v>0.3</v>
      </c>
      <c r="AX40">
        <v>0.08</v>
      </c>
      <c r="AY40">
        <v>0.02</v>
      </c>
      <c r="AZ40">
        <v>0</v>
      </c>
      <c r="BA40">
        <v>0.1</v>
      </c>
      <c r="BB40">
        <v>48.56</v>
      </c>
    </row>
    <row r="41" spans="1:54" ht="12.75">
      <c r="A41" t="s">
        <v>376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0.01</v>
      </c>
      <c r="T41">
        <v>0</v>
      </c>
      <c r="U41">
        <v>0.01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0.01</v>
      </c>
      <c r="AC41">
        <v>0.01</v>
      </c>
      <c r="AD41">
        <v>0</v>
      </c>
      <c r="AE41">
        <v>0</v>
      </c>
      <c r="AF41">
        <v>0.11</v>
      </c>
      <c r="AG41">
        <v>0.11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0.13</v>
      </c>
    </row>
    <row r="42" spans="1:54" ht="12.75">
      <c r="A42" t="s">
        <v>377</v>
      </c>
      <c r="B42">
        <v>0.03</v>
      </c>
      <c r="C42">
        <v>0.56</v>
      </c>
      <c r="D42">
        <v>0</v>
      </c>
      <c r="E42">
        <v>0.59</v>
      </c>
      <c r="F42">
        <v>0.01</v>
      </c>
      <c r="G42">
        <v>0.11</v>
      </c>
      <c r="H42">
        <v>0</v>
      </c>
      <c r="I42">
        <v>0.12</v>
      </c>
      <c r="J42">
        <v>0.01</v>
      </c>
      <c r="K42">
        <v>0.33</v>
      </c>
      <c r="L42">
        <v>0</v>
      </c>
      <c r="M42">
        <v>0.33</v>
      </c>
      <c r="N42">
        <v>0</v>
      </c>
      <c r="O42">
        <v>0.18</v>
      </c>
      <c r="P42">
        <v>0</v>
      </c>
      <c r="Q42">
        <v>0.18</v>
      </c>
      <c r="R42">
        <v>0</v>
      </c>
      <c r="S42">
        <v>0.04</v>
      </c>
      <c r="T42">
        <v>0</v>
      </c>
      <c r="U42">
        <v>0.04</v>
      </c>
      <c r="V42">
        <v>0</v>
      </c>
      <c r="W42">
        <v>0.01</v>
      </c>
      <c r="X42">
        <v>0</v>
      </c>
      <c r="Y42">
        <v>0.01</v>
      </c>
      <c r="Z42">
        <v>0.01</v>
      </c>
      <c r="AA42">
        <v>0.01</v>
      </c>
      <c r="AB42">
        <v>0</v>
      </c>
      <c r="AC42">
        <v>0.01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0.01</v>
      </c>
      <c r="AY42">
        <v>0</v>
      </c>
      <c r="AZ42">
        <v>0</v>
      </c>
      <c r="BA42">
        <v>0.01</v>
      </c>
      <c r="BB42">
        <v>1.3</v>
      </c>
    </row>
    <row r="43" spans="2:54" ht="12.75">
      <c r="B43" t="s">
        <v>378</v>
      </c>
      <c r="C43" t="s">
        <v>378</v>
      </c>
      <c r="D43" t="s">
        <v>378</v>
      </c>
      <c r="E43" t="s">
        <v>378</v>
      </c>
      <c r="F43" t="s">
        <v>378</v>
      </c>
      <c r="G43" t="s">
        <v>378</v>
      </c>
      <c r="H43" t="s">
        <v>378</v>
      </c>
      <c r="I43" t="s">
        <v>378</v>
      </c>
      <c r="J43" t="s">
        <v>378</v>
      </c>
      <c r="K43" t="s">
        <v>378</v>
      </c>
      <c r="L43" t="s">
        <v>378</v>
      </c>
      <c r="M43" t="s">
        <v>378</v>
      </c>
      <c r="N43" t="s">
        <v>378</v>
      </c>
      <c r="O43" t="s">
        <v>378</v>
      </c>
      <c r="P43" t="s">
        <v>378</v>
      </c>
      <c r="Q43" t="s">
        <v>378</v>
      </c>
      <c r="R43" t="s">
        <v>378</v>
      </c>
      <c r="S43" t="s">
        <v>378</v>
      </c>
      <c r="T43" t="s">
        <v>378</v>
      </c>
      <c r="U43" t="s">
        <v>378</v>
      </c>
      <c r="V43" t="s">
        <v>378</v>
      </c>
      <c r="W43" t="s">
        <v>378</v>
      </c>
      <c r="X43" t="s">
        <v>378</v>
      </c>
      <c r="Y43" t="s">
        <v>378</v>
      </c>
      <c r="Z43" t="s">
        <v>378</v>
      </c>
      <c r="AA43" t="s">
        <v>378</v>
      </c>
      <c r="AB43" t="s">
        <v>378</v>
      </c>
      <c r="AC43" t="s">
        <v>378</v>
      </c>
      <c r="AD43" t="s">
        <v>378</v>
      </c>
      <c r="AE43" t="s">
        <v>378</v>
      </c>
      <c r="AF43" t="s">
        <v>378</v>
      </c>
      <c r="AG43" t="s">
        <v>378</v>
      </c>
      <c r="AH43" t="s">
        <v>378</v>
      </c>
      <c r="AI43" t="s">
        <v>378</v>
      </c>
      <c r="AJ43" t="s">
        <v>378</v>
      </c>
      <c r="AK43" t="s">
        <v>378</v>
      </c>
      <c r="AL43" t="s">
        <v>378</v>
      </c>
      <c r="AM43" t="s">
        <v>378</v>
      </c>
      <c r="AN43" t="s">
        <v>378</v>
      </c>
      <c r="AO43" t="s">
        <v>378</v>
      </c>
      <c r="AP43" t="s">
        <v>378</v>
      </c>
      <c r="AQ43" t="s">
        <v>378</v>
      </c>
      <c r="AR43" t="s">
        <v>378</v>
      </c>
      <c r="AS43" t="s">
        <v>378</v>
      </c>
      <c r="AT43" t="s">
        <v>378</v>
      </c>
      <c r="AU43" t="s">
        <v>378</v>
      </c>
      <c r="AV43" t="s">
        <v>378</v>
      </c>
      <c r="AW43" t="s">
        <v>378</v>
      </c>
      <c r="AX43" t="s">
        <v>378</v>
      </c>
      <c r="AY43" t="s">
        <v>378</v>
      </c>
      <c r="AZ43" t="s">
        <v>378</v>
      </c>
      <c r="BA43" t="s">
        <v>378</v>
      </c>
      <c r="BB43" t="s">
        <v>378</v>
      </c>
    </row>
    <row r="44" spans="1:54" ht="12.75">
      <c r="A44" t="s">
        <v>379</v>
      </c>
      <c r="B44">
        <v>0.38</v>
      </c>
      <c r="C44">
        <v>18.25</v>
      </c>
      <c r="D44">
        <v>0.07</v>
      </c>
      <c r="E44">
        <v>18.7</v>
      </c>
      <c r="F44">
        <v>0.14</v>
      </c>
      <c r="G44">
        <v>3.85</v>
      </c>
      <c r="H44">
        <v>0.18</v>
      </c>
      <c r="I44">
        <v>4.18</v>
      </c>
      <c r="J44">
        <v>0.08</v>
      </c>
      <c r="K44">
        <v>11.89</v>
      </c>
      <c r="L44">
        <v>0.02</v>
      </c>
      <c r="M44">
        <v>11.99</v>
      </c>
      <c r="N44">
        <v>0.06</v>
      </c>
      <c r="O44">
        <v>6.89</v>
      </c>
      <c r="P44">
        <v>0.02</v>
      </c>
      <c r="Q44">
        <v>6.97</v>
      </c>
      <c r="R44">
        <v>0.02</v>
      </c>
      <c r="S44">
        <v>1.44</v>
      </c>
      <c r="T44">
        <v>0.33</v>
      </c>
      <c r="U44">
        <v>1.78</v>
      </c>
      <c r="V44">
        <v>0.01</v>
      </c>
      <c r="W44">
        <v>0.24</v>
      </c>
      <c r="X44">
        <v>0.16</v>
      </c>
      <c r="Y44">
        <v>0.4</v>
      </c>
      <c r="Z44">
        <v>0.02</v>
      </c>
      <c r="AA44">
        <v>0.13</v>
      </c>
      <c r="AB44">
        <v>1.67</v>
      </c>
      <c r="AC44">
        <v>1.81</v>
      </c>
      <c r="AD44">
        <v>0</v>
      </c>
      <c r="AE44">
        <v>0.06</v>
      </c>
      <c r="AF44">
        <v>3.12</v>
      </c>
      <c r="AG44">
        <v>3.18</v>
      </c>
      <c r="AH44">
        <v>0</v>
      </c>
      <c r="AI44">
        <v>0.04</v>
      </c>
      <c r="AJ44">
        <v>0.07</v>
      </c>
      <c r="AK44">
        <v>0.11</v>
      </c>
      <c r="AL44">
        <v>0</v>
      </c>
      <c r="AM44">
        <v>0.01</v>
      </c>
      <c r="AN44">
        <v>0.14</v>
      </c>
      <c r="AO44">
        <v>0.15</v>
      </c>
      <c r="AP44">
        <v>0</v>
      </c>
      <c r="AQ44">
        <v>0.02</v>
      </c>
      <c r="AR44">
        <v>0.3</v>
      </c>
      <c r="AS44">
        <v>0.31</v>
      </c>
      <c r="AT44">
        <v>0.02</v>
      </c>
      <c r="AU44">
        <v>0.22</v>
      </c>
      <c r="AV44">
        <v>0.06</v>
      </c>
      <c r="AW44">
        <v>0.3</v>
      </c>
      <c r="AX44">
        <v>0.09</v>
      </c>
      <c r="AY44">
        <v>0.02</v>
      </c>
      <c r="AZ44">
        <v>0</v>
      </c>
      <c r="BA44">
        <v>0.11</v>
      </c>
      <c r="BB44">
        <v>49.99</v>
      </c>
    </row>
    <row r="45" ht="12.75">
      <c r="A45" t="s">
        <v>388</v>
      </c>
    </row>
    <row r="46" spans="1:54" ht="12.75">
      <c r="A46" t="s">
        <v>375</v>
      </c>
      <c r="B46">
        <v>0.02</v>
      </c>
      <c r="C46">
        <v>0.5</v>
      </c>
      <c r="D46">
        <v>0.03</v>
      </c>
      <c r="E46">
        <v>0.55</v>
      </c>
      <c r="F46">
        <v>0.01</v>
      </c>
      <c r="G46">
        <v>0.09</v>
      </c>
      <c r="H46">
        <v>0.03</v>
      </c>
      <c r="I46">
        <v>0.12</v>
      </c>
      <c r="J46">
        <v>0</v>
      </c>
      <c r="K46">
        <v>0.56</v>
      </c>
      <c r="L46">
        <v>0.01</v>
      </c>
      <c r="M46">
        <v>0.57</v>
      </c>
      <c r="N46">
        <v>0</v>
      </c>
      <c r="O46">
        <v>0.22</v>
      </c>
      <c r="P46">
        <v>0</v>
      </c>
      <c r="Q46">
        <v>0.22</v>
      </c>
      <c r="R46">
        <v>0</v>
      </c>
      <c r="S46">
        <v>0.02</v>
      </c>
      <c r="T46">
        <v>0.03</v>
      </c>
      <c r="U46">
        <v>0.06</v>
      </c>
      <c r="V46">
        <v>0</v>
      </c>
      <c r="W46">
        <v>0</v>
      </c>
      <c r="X46">
        <v>0.02</v>
      </c>
      <c r="Y46">
        <v>0.03</v>
      </c>
      <c r="Z46">
        <v>0</v>
      </c>
      <c r="AA46">
        <v>0</v>
      </c>
      <c r="AB46">
        <v>0.35</v>
      </c>
      <c r="AC46">
        <v>0.35</v>
      </c>
      <c r="AD46">
        <v>0</v>
      </c>
      <c r="AE46">
        <v>0</v>
      </c>
      <c r="AF46">
        <v>1.59</v>
      </c>
      <c r="AG46">
        <v>1.59</v>
      </c>
      <c r="AH46">
        <v>0</v>
      </c>
      <c r="AI46">
        <v>0</v>
      </c>
      <c r="AJ46">
        <v>0.02</v>
      </c>
      <c r="AK46">
        <v>0.02</v>
      </c>
      <c r="AL46">
        <v>0</v>
      </c>
      <c r="AM46">
        <v>0</v>
      </c>
      <c r="AN46">
        <v>0.04</v>
      </c>
      <c r="AO46">
        <v>0.04</v>
      </c>
      <c r="AP46">
        <v>0</v>
      </c>
      <c r="AQ46">
        <v>0</v>
      </c>
      <c r="AR46">
        <v>0.04</v>
      </c>
      <c r="AS46">
        <v>0.04</v>
      </c>
      <c r="AT46">
        <v>0</v>
      </c>
      <c r="AU46">
        <v>0</v>
      </c>
      <c r="AV46">
        <v>0.01</v>
      </c>
      <c r="AW46">
        <v>0.01</v>
      </c>
      <c r="AX46">
        <v>0.04</v>
      </c>
      <c r="AY46">
        <v>0</v>
      </c>
      <c r="AZ46">
        <v>0</v>
      </c>
      <c r="BA46">
        <v>0.04</v>
      </c>
      <c r="BB46">
        <v>3.65</v>
      </c>
    </row>
    <row r="47" spans="1:54" ht="12.75">
      <c r="A47" t="s">
        <v>376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0.05</v>
      </c>
      <c r="AG47">
        <v>0.05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0.05</v>
      </c>
    </row>
    <row r="48" spans="1:54" ht="12.75">
      <c r="A48" t="s">
        <v>377</v>
      </c>
      <c r="B48">
        <v>0</v>
      </c>
      <c r="C48">
        <v>0.05</v>
      </c>
      <c r="D48">
        <v>0</v>
      </c>
      <c r="E48">
        <v>0.05</v>
      </c>
      <c r="F48">
        <v>0</v>
      </c>
      <c r="G48">
        <v>0.01</v>
      </c>
      <c r="H48">
        <v>0</v>
      </c>
      <c r="I48">
        <v>0.01</v>
      </c>
      <c r="J48">
        <v>0</v>
      </c>
      <c r="K48">
        <v>0.05</v>
      </c>
      <c r="L48">
        <v>0</v>
      </c>
      <c r="M48">
        <v>0.05</v>
      </c>
      <c r="N48">
        <v>0</v>
      </c>
      <c r="O48">
        <v>0.02</v>
      </c>
      <c r="P48">
        <v>0</v>
      </c>
      <c r="Q48">
        <v>0.02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0.13</v>
      </c>
    </row>
    <row r="49" spans="2:54" ht="12.75">
      <c r="B49" t="s">
        <v>378</v>
      </c>
      <c r="C49" t="s">
        <v>378</v>
      </c>
      <c r="D49" t="s">
        <v>378</v>
      </c>
      <c r="E49" t="s">
        <v>378</v>
      </c>
      <c r="F49" t="s">
        <v>378</v>
      </c>
      <c r="G49" t="s">
        <v>378</v>
      </c>
      <c r="H49" t="s">
        <v>378</v>
      </c>
      <c r="I49" t="s">
        <v>378</v>
      </c>
      <c r="J49" t="s">
        <v>378</v>
      </c>
      <c r="K49" t="s">
        <v>378</v>
      </c>
      <c r="L49" t="s">
        <v>378</v>
      </c>
      <c r="M49" t="s">
        <v>378</v>
      </c>
      <c r="N49" t="s">
        <v>378</v>
      </c>
      <c r="O49" t="s">
        <v>378</v>
      </c>
      <c r="P49" t="s">
        <v>378</v>
      </c>
      <c r="Q49" t="s">
        <v>378</v>
      </c>
      <c r="R49" t="s">
        <v>378</v>
      </c>
      <c r="S49" t="s">
        <v>378</v>
      </c>
      <c r="T49" t="s">
        <v>378</v>
      </c>
      <c r="U49" t="s">
        <v>378</v>
      </c>
      <c r="V49" t="s">
        <v>378</v>
      </c>
      <c r="W49" t="s">
        <v>378</v>
      </c>
      <c r="X49" t="s">
        <v>378</v>
      </c>
      <c r="Y49" t="s">
        <v>378</v>
      </c>
      <c r="Z49" t="s">
        <v>378</v>
      </c>
      <c r="AA49" t="s">
        <v>378</v>
      </c>
      <c r="AB49" t="s">
        <v>378</v>
      </c>
      <c r="AC49" t="s">
        <v>378</v>
      </c>
      <c r="AD49" t="s">
        <v>378</v>
      </c>
      <c r="AE49" t="s">
        <v>378</v>
      </c>
      <c r="AF49" t="s">
        <v>378</v>
      </c>
      <c r="AG49" t="s">
        <v>378</v>
      </c>
      <c r="AH49" t="s">
        <v>378</v>
      </c>
      <c r="AI49" t="s">
        <v>378</v>
      </c>
      <c r="AJ49" t="s">
        <v>378</v>
      </c>
      <c r="AK49" t="s">
        <v>378</v>
      </c>
      <c r="AL49" t="s">
        <v>378</v>
      </c>
      <c r="AM49" t="s">
        <v>378</v>
      </c>
      <c r="AN49" t="s">
        <v>378</v>
      </c>
      <c r="AO49" t="s">
        <v>378</v>
      </c>
      <c r="AP49" t="s">
        <v>378</v>
      </c>
      <c r="AQ49" t="s">
        <v>378</v>
      </c>
      <c r="AR49" t="s">
        <v>378</v>
      </c>
      <c r="AS49" t="s">
        <v>378</v>
      </c>
      <c r="AT49" t="s">
        <v>378</v>
      </c>
      <c r="AU49" t="s">
        <v>378</v>
      </c>
      <c r="AV49" t="s">
        <v>378</v>
      </c>
      <c r="AW49" t="s">
        <v>378</v>
      </c>
      <c r="AX49" t="s">
        <v>378</v>
      </c>
      <c r="AY49" t="s">
        <v>378</v>
      </c>
      <c r="AZ49" t="s">
        <v>378</v>
      </c>
      <c r="BA49" t="s">
        <v>378</v>
      </c>
      <c r="BB49" t="s">
        <v>378</v>
      </c>
    </row>
    <row r="50" spans="1:54" ht="12.75">
      <c r="A50" t="s">
        <v>379</v>
      </c>
      <c r="B50">
        <v>0.02</v>
      </c>
      <c r="C50">
        <v>0.55</v>
      </c>
      <c r="D50">
        <v>0.03</v>
      </c>
      <c r="E50">
        <v>0.6</v>
      </c>
      <c r="F50">
        <v>0.01</v>
      </c>
      <c r="G50">
        <v>0.09</v>
      </c>
      <c r="H50">
        <v>0.03</v>
      </c>
      <c r="I50">
        <v>0.13</v>
      </c>
      <c r="J50">
        <v>0.01</v>
      </c>
      <c r="K50">
        <v>0.61</v>
      </c>
      <c r="L50">
        <v>0.01</v>
      </c>
      <c r="M50">
        <v>0.62</v>
      </c>
      <c r="N50">
        <v>0</v>
      </c>
      <c r="O50">
        <v>0.23</v>
      </c>
      <c r="P50">
        <v>0</v>
      </c>
      <c r="Q50">
        <v>0.24</v>
      </c>
      <c r="R50">
        <v>0</v>
      </c>
      <c r="S50">
        <v>0.03</v>
      </c>
      <c r="T50">
        <v>0.03</v>
      </c>
      <c r="U50">
        <v>0.06</v>
      </c>
      <c r="V50">
        <v>0</v>
      </c>
      <c r="W50">
        <v>0</v>
      </c>
      <c r="X50">
        <v>0.02</v>
      </c>
      <c r="Y50">
        <v>0.03</v>
      </c>
      <c r="Z50">
        <v>0</v>
      </c>
      <c r="AA50">
        <v>0</v>
      </c>
      <c r="AB50">
        <v>0.35</v>
      </c>
      <c r="AC50">
        <v>0.35</v>
      </c>
      <c r="AD50">
        <v>0</v>
      </c>
      <c r="AE50">
        <v>0</v>
      </c>
      <c r="AF50">
        <v>1.64</v>
      </c>
      <c r="AG50">
        <v>1.64</v>
      </c>
      <c r="AH50">
        <v>0</v>
      </c>
      <c r="AI50">
        <v>0</v>
      </c>
      <c r="AJ50">
        <v>0.02</v>
      </c>
      <c r="AK50">
        <v>0.02</v>
      </c>
      <c r="AL50">
        <v>0</v>
      </c>
      <c r="AM50">
        <v>0</v>
      </c>
      <c r="AN50">
        <v>0.04</v>
      </c>
      <c r="AO50">
        <v>0.04</v>
      </c>
      <c r="AP50">
        <v>0</v>
      </c>
      <c r="AQ50">
        <v>0</v>
      </c>
      <c r="AR50">
        <v>0.04</v>
      </c>
      <c r="AS50">
        <v>0.04</v>
      </c>
      <c r="AT50">
        <v>0</v>
      </c>
      <c r="AU50">
        <v>0</v>
      </c>
      <c r="AV50">
        <v>0.01</v>
      </c>
      <c r="AW50">
        <v>0.01</v>
      </c>
      <c r="AX50">
        <v>0.04</v>
      </c>
      <c r="AY50">
        <v>0</v>
      </c>
      <c r="AZ50">
        <v>0</v>
      </c>
      <c r="BA50">
        <v>0.04</v>
      </c>
      <c r="BB50">
        <v>3.83</v>
      </c>
    </row>
    <row r="51" ht="12.75"/>
    <row r="52" spans="1:54" ht="12.75">
      <c r="A52" t="s">
        <v>389</v>
      </c>
      <c r="B52">
        <v>0.01</v>
      </c>
      <c r="C52">
        <v>0.36</v>
      </c>
      <c r="D52">
        <v>0</v>
      </c>
      <c r="E52">
        <v>0.37</v>
      </c>
      <c r="F52">
        <v>0</v>
      </c>
      <c r="G52">
        <v>0.06</v>
      </c>
      <c r="H52">
        <v>0</v>
      </c>
      <c r="I52">
        <v>0.07</v>
      </c>
      <c r="J52">
        <v>0</v>
      </c>
      <c r="K52">
        <v>0.19</v>
      </c>
      <c r="L52">
        <v>0</v>
      </c>
      <c r="M52">
        <v>0.2</v>
      </c>
      <c r="N52">
        <v>0</v>
      </c>
      <c r="O52">
        <v>0.08</v>
      </c>
      <c r="P52">
        <v>0</v>
      </c>
      <c r="Q52">
        <v>0.08</v>
      </c>
      <c r="R52">
        <v>0</v>
      </c>
      <c r="S52">
        <v>0.02</v>
      </c>
      <c r="T52">
        <v>0.01</v>
      </c>
      <c r="U52">
        <v>0.02</v>
      </c>
      <c r="V52">
        <v>0</v>
      </c>
      <c r="W52">
        <v>0</v>
      </c>
      <c r="X52">
        <v>0</v>
      </c>
      <c r="Y52">
        <v>0.01</v>
      </c>
      <c r="Z52">
        <v>0</v>
      </c>
      <c r="AA52">
        <v>0</v>
      </c>
      <c r="AB52">
        <v>0.01</v>
      </c>
      <c r="AC52">
        <v>0.02</v>
      </c>
      <c r="AD52">
        <v>0</v>
      </c>
      <c r="AE52">
        <v>0</v>
      </c>
      <c r="AF52">
        <v>0.06</v>
      </c>
      <c r="AG52">
        <v>0.06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0.84</v>
      </c>
    </row>
    <row r="53" spans="1:54" ht="12.75">
      <c r="A53" t="s">
        <v>390</v>
      </c>
      <c r="B53">
        <v>0.01</v>
      </c>
      <c r="C53">
        <v>0.57</v>
      </c>
      <c r="D53">
        <v>0</v>
      </c>
      <c r="E53">
        <v>0.58</v>
      </c>
      <c r="F53">
        <v>0</v>
      </c>
      <c r="G53">
        <v>0.1</v>
      </c>
      <c r="H53">
        <v>0.01</v>
      </c>
      <c r="I53">
        <v>0.11</v>
      </c>
      <c r="J53">
        <v>0</v>
      </c>
      <c r="K53">
        <v>0.3</v>
      </c>
      <c r="L53">
        <v>0</v>
      </c>
      <c r="M53">
        <v>0.31</v>
      </c>
      <c r="N53">
        <v>0</v>
      </c>
      <c r="O53">
        <v>0.13</v>
      </c>
      <c r="P53">
        <v>0</v>
      </c>
      <c r="Q53">
        <v>0.13</v>
      </c>
      <c r="R53">
        <v>0</v>
      </c>
      <c r="S53">
        <v>0.02</v>
      </c>
      <c r="T53">
        <v>0.01</v>
      </c>
      <c r="U53">
        <v>0.03</v>
      </c>
      <c r="V53">
        <v>0</v>
      </c>
      <c r="W53">
        <v>0</v>
      </c>
      <c r="X53">
        <v>0</v>
      </c>
      <c r="Y53">
        <v>0.01</v>
      </c>
      <c r="Z53">
        <v>0</v>
      </c>
      <c r="AA53">
        <v>0</v>
      </c>
      <c r="AB53">
        <v>0.01</v>
      </c>
      <c r="AC53">
        <v>0.02</v>
      </c>
      <c r="AD53">
        <v>0</v>
      </c>
      <c r="AE53">
        <v>0</v>
      </c>
      <c r="AF53">
        <v>0.05</v>
      </c>
      <c r="AG53">
        <v>0.05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0.01</v>
      </c>
      <c r="BB53">
        <v>1.24</v>
      </c>
    </row>
    <row r="54" spans="2:54" ht="12.75">
      <c r="B54" t="s">
        <v>378</v>
      </c>
      <c r="C54" t="s">
        <v>378</v>
      </c>
      <c r="D54" t="s">
        <v>378</v>
      </c>
      <c r="E54" t="s">
        <v>378</v>
      </c>
      <c r="F54" t="s">
        <v>378</v>
      </c>
      <c r="G54" t="s">
        <v>378</v>
      </c>
      <c r="H54" t="s">
        <v>378</v>
      </c>
      <c r="I54" t="s">
        <v>378</v>
      </c>
      <c r="J54" t="s">
        <v>378</v>
      </c>
      <c r="K54" t="s">
        <v>378</v>
      </c>
      <c r="L54" t="s">
        <v>378</v>
      </c>
      <c r="M54" t="s">
        <v>378</v>
      </c>
      <c r="N54" t="s">
        <v>378</v>
      </c>
      <c r="O54" t="s">
        <v>378</v>
      </c>
      <c r="P54" t="s">
        <v>378</v>
      </c>
      <c r="Q54" t="s">
        <v>378</v>
      </c>
      <c r="R54" t="s">
        <v>378</v>
      </c>
      <c r="S54" t="s">
        <v>378</v>
      </c>
      <c r="T54" t="s">
        <v>378</v>
      </c>
      <c r="U54" t="s">
        <v>378</v>
      </c>
      <c r="V54" t="s">
        <v>378</v>
      </c>
      <c r="W54" t="s">
        <v>378</v>
      </c>
      <c r="X54" t="s">
        <v>378</v>
      </c>
      <c r="Y54" t="s">
        <v>378</v>
      </c>
      <c r="Z54" t="s">
        <v>378</v>
      </c>
      <c r="AA54" t="s">
        <v>378</v>
      </c>
      <c r="AB54" t="s">
        <v>378</v>
      </c>
      <c r="AC54" t="s">
        <v>378</v>
      </c>
      <c r="AD54" t="s">
        <v>378</v>
      </c>
      <c r="AE54" t="s">
        <v>378</v>
      </c>
      <c r="AF54" t="s">
        <v>378</v>
      </c>
      <c r="AG54" t="s">
        <v>378</v>
      </c>
      <c r="AH54" t="s">
        <v>378</v>
      </c>
      <c r="AI54" t="s">
        <v>378</v>
      </c>
      <c r="AJ54" t="s">
        <v>378</v>
      </c>
      <c r="AK54" t="s">
        <v>378</v>
      </c>
      <c r="AL54" t="s">
        <v>378</v>
      </c>
      <c r="AM54" t="s">
        <v>378</v>
      </c>
      <c r="AN54" t="s">
        <v>378</v>
      </c>
      <c r="AO54" t="s">
        <v>378</v>
      </c>
      <c r="AP54" t="s">
        <v>378</v>
      </c>
      <c r="AQ54" t="s">
        <v>378</v>
      </c>
      <c r="AR54" t="s">
        <v>378</v>
      </c>
      <c r="AS54" t="s">
        <v>378</v>
      </c>
      <c r="AT54" t="s">
        <v>378</v>
      </c>
      <c r="AU54" t="s">
        <v>378</v>
      </c>
      <c r="AV54" t="s">
        <v>378</v>
      </c>
      <c r="AW54" t="s">
        <v>378</v>
      </c>
      <c r="AX54" t="s">
        <v>378</v>
      </c>
      <c r="AY54" t="s">
        <v>378</v>
      </c>
      <c r="AZ54" t="s">
        <v>378</v>
      </c>
      <c r="BA54" t="s">
        <v>378</v>
      </c>
      <c r="BB54" t="s">
        <v>378</v>
      </c>
    </row>
    <row r="55" spans="1:54" ht="12.75">
      <c r="A55" t="s">
        <v>384</v>
      </c>
      <c r="B55">
        <v>0.04</v>
      </c>
      <c r="C55">
        <v>1.49</v>
      </c>
      <c r="D55">
        <v>0.03</v>
      </c>
      <c r="E55">
        <v>1.56</v>
      </c>
      <c r="F55">
        <v>0.01</v>
      </c>
      <c r="G55">
        <v>0.25</v>
      </c>
      <c r="H55">
        <v>0.04</v>
      </c>
      <c r="I55">
        <v>0.31</v>
      </c>
      <c r="J55">
        <v>0.01</v>
      </c>
      <c r="K55">
        <v>1.11</v>
      </c>
      <c r="L55">
        <v>0.01</v>
      </c>
      <c r="M55">
        <v>1.12</v>
      </c>
      <c r="N55">
        <v>0.01</v>
      </c>
      <c r="O55">
        <v>0.44</v>
      </c>
      <c r="P55">
        <v>0</v>
      </c>
      <c r="Q55">
        <v>0.45</v>
      </c>
      <c r="R55">
        <v>0</v>
      </c>
      <c r="S55">
        <v>0.06</v>
      </c>
      <c r="T55">
        <v>0.05</v>
      </c>
      <c r="U55">
        <v>0.11</v>
      </c>
      <c r="V55">
        <v>0</v>
      </c>
      <c r="W55">
        <v>0.01</v>
      </c>
      <c r="X55">
        <v>0.03</v>
      </c>
      <c r="Y55">
        <v>0.04</v>
      </c>
      <c r="Z55">
        <v>0</v>
      </c>
      <c r="AA55">
        <v>0.01</v>
      </c>
      <c r="AB55">
        <v>0.38</v>
      </c>
      <c r="AC55">
        <v>0.39</v>
      </c>
      <c r="AD55">
        <v>0</v>
      </c>
      <c r="AE55">
        <v>0.01</v>
      </c>
      <c r="AF55">
        <v>1.74</v>
      </c>
      <c r="AG55">
        <v>1.75</v>
      </c>
      <c r="AH55">
        <v>0</v>
      </c>
      <c r="AI55">
        <v>0</v>
      </c>
      <c r="AJ55">
        <v>0.02</v>
      </c>
      <c r="AK55">
        <v>0.02</v>
      </c>
      <c r="AL55">
        <v>0</v>
      </c>
      <c r="AM55">
        <v>0</v>
      </c>
      <c r="AN55">
        <v>0.04</v>
      </c>
      <c r="AO55">
        <v>0.04</v>
      </c>
      <c r="AP55">
        <v>0</v>
      </c>
      <c r="AQ55">
        <v>0</v>
      </c>
      <c r="AR55">
        <v>0.04</v>
      </c>
      <c r="AS55">
        <v>0.04</v>
      </c>
      <c r="AT55">
        <v>0</v>
      </c>
      <c r="AU55">
        <v>0.01</v>
      </c>
      <c r="AV55">
        <v>0.01</v>
      </c>
      <c r="AW55">
        <v>0.02</v>
      </c>
      <c r="AX55">
        <v>0.05</v>
      </c>
      <c r="AY55">
        <v>0</v>
      </c>
      <c r="AZ55">
        <v>0</v>
      </c>
      <c r="BA55">
        <v>0.05</v>
      </c>
      <c r="BB55">
        <v>5.9</v>
      </c>
    </row>
    <row r="56" spans="1:54" ht="12.75">
      <c r="A56" t="s">
        <v>391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</row>
    <row r="57" spans="1:54" ht="12.75">
      <c r="A57" t="s">
        <v>392</v>
      </c>
      <c r="B57">
        <v>0</v>
      </c>
      <c r="C57">
        <v>0.18</v>
      </c>
      <c r="D57">
        <v>0.01</v>
      </c>
      <c r="E57">
        <v>0.19</v>
      </c>
      <c r="F57">
        <v>0</v>
      </c>
      <c r="G57">
        <v>0.04</v>
      </c>
      <c r="H57">
        <v>0.02</v>
      </c>
      <c r="I57">
        <v>0.06</v>
      </c>
      <c r="J57">
        <v>0</v>
      </c>
      <c r="K57">
        <v>0.12</v>
      </c>
      <c r="L57">
        <v>0</v>
      </c>
      <c r="M57">
        <v>0.12</v>
      </c>
      <c r="N57">
        <v>0</v>
      </c>
      <c r="O57">
        <v>0.07</v>
      </c>
      <c r="P57">
        <v>0</v>
      </c>
      <c r="Q57">
        <v>0.07</v>
      </c>
      <c r="R57">
        <v>0</v>
      </c>
      <c r="S57">
        <v>0.01</v>
      </c>
      <c r="T57">
        <v>0.03</v>
      </c>
      <c r="U57">
        <v>0.04</v>
      </c>
      <c r="V57">
        <v>0</v>
      </c>
      <c r="W57">
        <v>0</v>
      </c>
      <c r="X57">
        <v>0.01</v>
      </c>
      <c r="Y57">
        <v>0.02</v>
      </c>
      <c r="Z57">
        <v>0</v>
      </c>
      <c r="AA57">
        <v>0</v>
      </c>
      <c r="AB57">
        <v>0.15</v>
      </c>
      <c r="AC57">
        <v>0.15</v>
      </c>
      <c r="AD57">
        <v>0</v>
      </c>
      <c r="AE57">
        <v>0</v>
      </c>
      <c r="AF57">
        <v>0.28</v>
      </c>
      <c r="AG57">
        <v>0.28</v>
      </c>
      <c r="AH57">
        <v>0</v>
      </c>
      <c r="AI57">
        <v>0</v>
      </c>
      <c r="AJ57">
        <v>0.01</v>
      </c>
      <c r="AK57">
        <v>0.01</v>
      </c>
      <c r="AL57">
        <v>0</v>
      </c>
      <c r="AM57">
        <v>0</v>
      </c>
      <c r="AN57">
        <v>0.01</v>
      </c>
      <c r="AO57">
        <v>0.01</v>
      </c>
      <c r="AP57">
        <v>0</v>
      </c>
      <c r="AQ57">
        <v>0</v>
      </c>
      <c r="AR57">
        <v>0.03</v>
      </c>
      <c r="AS57">
        <v>0.03</v>
      </c>
      <c r="AT57">
        <v>0</v>
      </c>
      <c r="AU57">
        <v>0</v>
      </c>
      <c r="AV57">
        <v>0.01</v>
      </c>
      <c r="AW57">
        <v>0.01</v>
      </c>
      <c r="AX57">
        <v>0</v>
      </c>
      <c r="AY57">
        <v>0</v>
      </c>
      <c r="AZ57">
        <v>0</v>
      </c>
      <c r="BA57">
        <v>0</v>
      </c>
      <c r="BB57">
        <v>0.98</v>
      </c>
    </row>
    <row r="58" ht="12.75">
      <c r="A58" t="s">
        <v>393</v>
      </c>
    </row>
    <row r="59" spans="1:54" ht="12.75">
      <c r="A59" t="s">
        <v>289</v>
      </c>
      <c r="B59">
        <v>49.48</v>
      </c>
      <c r="C59">
        <v>1905.39</v>
      </c>
      <c r="D59">
        <v>0</v>
      </c>
      <c r="E59">
        <v>1954.88</v>
      </c>
      <c r="F59">
        <v>18.33</v>
      </c>
      <c r="G59">
        <v>400.61</v>
      </c>
      <c r="H59">
        <v>0</v>
      </c>
      <c r="I59">
        <v>418.94</v>
      </c>
      <c r="J59">
        <v>10.41</v>
      </c>
      <c r="K59">
        <v>1238.82</v>
      </c>
      <c r="L59">
        <v>0</v>
      </c>
      <c r="M59">
        <v>1249.24</v>
      </c>
      <c r="N59">
        <v>8.96</v>
      </c>
      <c r="O59">
        <v>714.71</v>
      </c>
      <c r="P59">
        <v>0</v>
      </c>
      <c r="Q59">
        <v>723.66</v>
      </c>
      <c r="R59">
        <v>2.01</v>
      </c>
      <c r="S59">
        <v>152.5</v>
      </c>
      <c r="T59">
        <v>0</v>
      </c>
      <c r="U59">
        <v>154.51</v>
      </c>
      <c r="V59">
        <v>1.06</v>
      </c>
      <c r="W59">
        <v>24.79</v>
      </c>
      <c r="X59">
        <v>0</v>
      </c>
      <c r="Y59">
        <v>25.85</v>
      </c>
      <c r="Z59">
        <v>2.35</v>
      </c>
      <c r="AA59">
        <v>14.16</v>
      </c>
      <c r="AB59">
        <v>0</v>
      </c>
      <c r="AC59">
        <v>16.5</v>
      </c>
      <c r="AD59">
        <v>0.83</v>
      </c>
      <c r="AE59">
        <v>6.98</v>
      </c>
      <c r="AF59">
        <v>0</v>
      </c>
      <c r="AG59">
        <v>7.81</v>
      </c>
      <c r="AH59">
        <v>0.16</v>
      </c>
      <c r="AI59">
        <v>4.61</v>
      </c>
      <c r="AJ59">
        <v>0</v>
      </c>
      <c r="AK59">
        <v>4.77</v>
      </c>
      <c r="AL59">
        <v>0.53</v>
      </c>
      <c r="AM59">
        <v>1.13</v>
      </c>
      <c r="AN59">
        <v>0</v>
      </c>
      <c r="AO59">
        <v>1.65</v>
      </c>
      <c r="AP59">
        <v>0.17</v>
      </c>
      <c r="AQ59">
        <v>1.63</v>
      </c>
      <c r="AR59">
        <v>0</v>
      </c>
      <c r="AS59">
        <v>1.8</v>
      </c>
      <c r="AT59">
        <v>3.28</v>
      </c>
      <c r="AU59">
        <v>23.06</v>
      </c>
      <c r="AV59">
        <v>0</v>
      </c>
      <c r="AW59">
        <v>26.35</v>
      </c>
      <c r="AX59">
        <v>16.79</v>
      </c>
      <c r="AY59">
        <v>3.33</v>
      </c>
      <c r="AZ59">
        <v>0</v>
      </c>
      <c r="BA59">
        <v>20.12</v>
      </c>
      <c r="BB59">
        <v>4606.08</v>
      </c>
    </row>
    <row r="60" spans="1:54" ht="12.75">
      <c r="A60" t="s">
        <v>394</v>
      </c>
      <c r="B60">
        <v>0</v>
      </c>
      <c r="C60">
        <v>0</v>
      </c>
      <c r="D60">
        <v>6.48</v>
      </c>
      <c r="E60">
        <v>6.48</v>
      </c>
      <c r="F60">
        <v>0</v>
      </c>
      <c r="G60">
        <v>0</v>
      </c>
      <c r="H60">
        <v>16.59</v>
      </c>
      <c r="I60">
        <v>16.59</v>
      </c>
      <c r="J60">
        <v>0</v>
      </c>
      <c r="K60">
        <v>0</v>
      </c>
      <c r="L60">
        <v>1.93</v>
      </c>
      <c r="M60">
        <v>1.93</v>
      </c>
      <c r="N60">
        <v>0</v>
      </c>
      <c r="O60">
        <v>0</v>
      </c>
      <c r="P60">
        <v>1.79</v>
      </c>
      <c r="Q60">
        <v>1.79</v>
      </c>
      <c r="R60">
        <v>0</v>
      </c>
      <c r="S60">
        <v>0</v>
      </c>
      <c r="T60">
        <v>29.36</v>
      </c>
      <c r="U60">
        <v>29.36</v>
      </c>
      <c r="V60">
        <v>0</v>
      </c>
      <c r="W60">
        <v>0</v>
      </c>
      <c r="X60">
        <v>14.47</v>
      </c>
      <c r="Y60">
        <v>14.47</v>
      </c>
      <c r="Z60">
        <v>0</v>
      </c>
      <c r="AA60">
        <v>0</v>
      </c>
      <c r="AB60">
        <v>150.22</v>
      </c>
      <c r="AC60">
        <v>150.22</v>
      </c>
      <c r="AD60">
        <v>0</v>
      </c>
      <c r="AE60">
        <v>0</v>
      </c>
      <c r="AF60">
        <v>280.45</v>
      </c>
      <c r="AG60">
        <v>280.45</v>
      </c>
      <c r="AH60">
        <v>0</v>
      </c>
      <c r="AI60">
        <v>0</v>
      </c>
      <c r="AJ60">
        <v>6.38</v>
      </c>
      <c r="AK60">
        <v>6.38</v>
      </c>
      <c r="AL60">
        <v>0</v>
      </c>
      <c r="AM60">
        <v>0</v>
      </c>
      <c r="AN60">
        <v>12.41</v>
      </c>
      <c r="AO60">
        <v>12.41</v>
      </c>
      <c r="AP60">
        <v>0</v>
      </c>
      <c r="AQ60">
        <v>0</v>
      </c>
      <c r="AR60">
        <v>26.72</v>
      </c>
      <c r="AS60">
        <v>26.72</v>
      </c>
      <c r="AT60">
        <v>0</v>
      </c>
      <c r="AU60">
        <v>0</v>
      </c>
      <c r="AV60">
        <v>5.7</v>
      </c>
      <c r="AW60">
        <v>5.7</v>
      </c>
      <c r="AX60">
        <v>0</v>
      </c>
      <c r="AY60">
        <v>0</v>
      </c>
      <c r="AZ60">
        <v>0</v>
      </c>
      <c r="BA60">
        <v>0</v>
      </c>
      <c r="BB60">
        <v>552.51</v>
      </c>
    </row>
    <row r="65" ht="15">
      <c r="F65" s="118">
        <f>SUM(D60,H60,L60,P60,T60,X60,AB60,AF60,AR60)</f>
        <v>528.01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3:G36"/>
  <sheetViews>
    <sheetView zoomScalePageLayoutView="0" workbookViewId="0" topLeftCell="A1">
      <selection activeCell="I33" sqref="I33"/>
    </sheetView>
  </sheetViews>
  <sheetFormatPr defaultColWidth="9.140625" defaultRowHeight="12.75"/>
  <cols>
    <col min="2" max="2" width="58.421875" style="0" customWidth="1"/>
    <col min="3" max="3" width="17.8515625" style="0" bestFit="1" customWidth="1"/>
    <col min="4" max="4" width="11.140625" style="0" bestFit="1" customWidth="1"/>
    <col min="6" max="6" width="10.28125" style="0" bestFit="1" customWidth="1"/>
  </cols>
  <sheetData>
    <row r="3" spans="2:5" ht="15">
      <c r="B3" s="338" t="s">
        <v>607</v>
      </c>
      <c r="C3" s="308" t="s">
        <v>619</v>
      </c>
      <c r="D3" s="309"/>
      <c r="E3" s="309"/>
    </row>
    <row r="4" spans="2:6" ht="18">
      <c r="B4" s="338"/>
      <c r="C4" s="310" t="s">
        <v>609</v>
      </c>
      <c r="D4" s="310" t="s">
        <v>611</v>
      </c>
      <c r="E4" s="310" t="s">
        <v>610</v>
      </c>
      <c r="F4" s="323" t="s">
        <v>620</v>
      </c>
    </row>
    <row r="5" spans="2:7" ht="12.75">
      <c r="B5" s="311" t="s">
        <v>612</v>
      </c>
      <c r="C5" s="312">
        <f aca="true" t="shared" si="0" ref="C5:E6">C19*365*$E$36</f>
        <v>73706.76238232279</v>
      </c>
      <c r="D5" s="312">
        <f t="shared" si="0"/>
        <v>13.981649616458808</v>
      </c>
      <c r="E5" s="312">
        <f t="shared" si="0"/>
        <v>0.49239728032471897</v>
      </c>
      <c r="F5" s="324">
        <f aca="true" t="shared" si="1" ref="F5:F10">(C5+(D5*23)+(E5*296))*0.907</f>
        <v>67275.89955605906</v>
      </c>
      <c r="G5" s="326" t="s">
        <v>626</v>
      </c>
    </row>
    <row r="6" spans="2:6" ht="12.75">
      <c r="B6" s="316" t="s">
        <v>615</v>
      </c>
      <c r="C6" s="312">
        <f t="shared" si="0"/>
        <v>6186.027145176717</v>
      </c>
      <c r="D6" s="312">
        <f t="shared" si="0"/>
        <v>2.767645011344942</v>
      </c>
      <c r="E6" s="312">
        <f t="shared" si="0"/>
        <v>0.09110101438269833</v>
      </c>
      <c r="F6" s="324">
        <f t="shared" si="1"/>
        <v>5692.920534790301</v>
      </c>
    </row>
    <row r="7" spans="2:6" ht="12.75">
      <c r="B7" s="313" t="s">
        <v>613</v>
      </c>
      <c r="C7" s="312">
        <f>C21*365*$E$34</f>
        <v>8278.05841153917</v>
      </c>
      <c r="D7" s="312">
        <f aca="true" t="shared" si="2" ref="D7:E9">D21*365*$E$34</f>
        <v>16.11811640663633</v>
      </c>
      <c r="E7" s="312">
        <f t="shared" si="2"/>
        <v>6.439011871017759</v>
      </c>
      <c r="F7" s="324">
        <f t="shared" si="1"/>
        <v>9573.133400660747</v>
      </c>
    </row>
    <row r="8" spans="2:6" ht="12.75">
      <c r="B8" s="316" t="s">
        <v>617</v>
      </c>
      <c r="C8" s="312">
        <f>C22*365*$E$36</f>
        <v>9307.522385509941</v>
      </c>
      <c r="D8" s="312">
        <f>D22*365*$E$36</f>
        <v>5.059994846540503</v>
      </c>
      <c r="E8" s="312">
        <f>E22*365*$E$36</f>
        <v>1.600909109911349</v>
      </c>
      <c r="F8" s="324">
        <f t="shared" si="1"/>
        <v>8977.278626707317</v>
      </c>
    </row>
    <row r="9" spans="2:6" ht="12.75">
      <c r="B9" s="315" t="s">
        <v>616</v>
      </c>
      <c r="C9" s="312">
        <f>C23*365*$E$34</f>
        <v>26024.390128986826</v>
      </c>
      <c r="D9" s="312">
        <f t="shared" si="2"/>
        <v>32.51863610064555</v>
      </c>
      <c r="E9" s="312">
        <f t="shared" si="2"/>
        <v>7.2758724132207</v>
      </c>
      <c r="F9" s="324">
        <f t="shared" si="1"/>
        <v>26235.861133208808</v>
      </c>
    </row>
    <row r="10" spans="2:6" ht="12.75">
      <c r="B10" s="316" t="s">
        <v>618</v>
      </c>
      <c r="C10" s="312">
        <f>C24*365*$E$36</f>
        <v>15524.98853491151</v>
      </c>
      <c r="D10" s="312">
        <f>D24*365*$E$36</f>
        <v>13.783006211245818</v>
      </c>
      <c r="E10" s="312">
        <f>E24*365*$E$36</f>
        <v>1.3648574653452503</v>
      </c>
      <c r="F10" s="324">
        <f t="shared" si="1"/>
        <v>14735.117907173708</v>
      </c>
    </row>
    <row r="11" ht="12.75">
      <c r="F11" s="325">
        <f>SUM(F5:F10)</f>
        <v>132490.21115859994</v>
      </c>
    </row>
    <row r="17" spans="2:5" ht="15">
      <c r="B17" s="338" t="s">
        <v>607</v>
      </c>
      <c r="C17" s="308" t="s">
        <v>608</v>
      </c>
      <c r="D17" s="309"/>
      <c r="E17" s="309"/>
    </row>
    <row r="18" spans="2:5" ht="18">
      <c r="B18" s="338"/>
      <c r="C18" s="310" t="s">
        <v>609</v>
      </c>
      <c r="D18" s="310" t="s">
        <v>611</v>
      </c>
      <c r="E18" s="310" t="s">
        <v>610</v>
      </c>
    </row>
    <row r="19" spans="2:5" ht="12.75">
      <c r="B19" s="314" t="s">
        <v>612</v>
      </c>
      <c r="C19" s="312">
        <f>SUM('OFFROAD 2005'!V146:V344)</f>
        <v>1905.0332186610003</v>
      </c>
      <c r="D19" s="312">
        <f>SUM('OFFROAD 2005'!Z146:Z344)</f>
        <v>0.36137127870130004</v>
      </c>
      <c r="E19" s="312">
        <f>SUM('OFFROAD 2005'!Y146:Y344)</f>
        <v>0.012726555142</v>
      </c>
    </row>
    <row r="20" spans="2:5" ht="12.75">
      <c r="B20" s="315" t="s">
        <v>615</v>
      </c>
      <c r="C20" s="312">
        <f>SUM('OFFROAD 2005'!V825:V828)</f>
        <v>159.884749</v>
      </c>
      <c r="D20" s="312">
        <f>SUM('OFFROAD 2005'!Z825:Z828)</f>
        <v>0.0715328623</v>
      </c>
      <c r="E20" s="312">
        <f>SUM('OFFROAD 2005'!Y825:Y828)</f>
        <v>0.002354607</v>
      </c>
    </row>
    <row r="21" spans="2:5" ht="12.75">
      <c r="B21" s="313" t="s">
        <v>613</v>
      </c>
      <c r="C21" s="312">
        <f>SUM('OFFROAD 2005'!V448:V537)</f>
        <v>158.02321316159998</v>
      </c>
      <c r="D21" s="312">
        <f>SUM('OFFROAD 2005'!Z448:Z537)</f>
        <v>0.3076852587967901</v>
      </c>
      <c r="E21" s="312">
        <f>SUM('OFFROAD 2005'!Y448:Y537)</f>
        <v>0.12291690815149997</v>
      </c>
    </row>
    <row r="22" spans="2:5" ht="12.75">
      <c r="B22" s="315" t="s">
        <v>617</v>
      </c>
      <c r="C22" s="312">
        <f>SUM('OFFROAD 2005'!V538:V631)</f>
        <v>240.56326386789993</v>
      </c>
      <c r="D22" s="312">
        <f>SUM('OFFROAD 2005'!Z538:Z631)</f>
        <v>0.13078119235400001</v>
      </c>
      <c r="E22" s="312">
        <f>SUM('OFFROAD 2005'!Y538:Y631)</f>
        <v>0.041377275786699995</v>
      </c>
    </row>
    <row r="23" spans="2:5" ht="12.75">
      <c r="B23" s="315" t="s">
        <v>616</v>
      </c>
      <c r="C23" s="312">
        <f>SUM('OFFROAD 2005'!V761:V779,'OFFROAD 2005'!V786:V824)</f>
        <v>496.79013414799994</v>
      </c>
      <c r="D23" s="312">
        <f>SUM('OFFROAD 2005'!Z761:Z779,'OFFROAD 2005'!Z786:Z824)</f>
        <v>0.6207614284399999</v>
      </c>
      <c r="E23" s="312">
        <f>SUM('OFFROAD 2005'!Y761:Y779,'OFFROAD 2005'!Y786:Y824)</f>
        <v>0.13889207832699998</v>
      </c>
    </row>
    <row r="24" spans="2:5" ht="12.75">
      <c r="B24" s="315" t="s">
        <v>618</v>
      </c>
      <c r="C24" s="312">
        <f>SUM('OFFROAD 2005'!V389:V447)</f>
        <v>401.260588885</v>
      </c>
      <c r="D24" s="312">
        <f>SUM('OFFROAD 2005'!Z389:Z447)</f>
        <v>0.35623711904800015</v>
      </c>
      <c r="E24" s="312">
        <f>SUM('OFFROAD 2005'!Y389:Y447)</f>
        <v>0.035276258598</v>
      </c>
    </row>
    <row r="25" ht="12.75">
      <c r="B25" s="7" t="s">
        <v>614</v>
      </c>
    </row>
    <row r="31" spans="2:5" ht="38.25">
      <c r="B31" s="115"/>
      <c r="C31" s="115" t="s">
        <v>621</v>
      </c>
      <c r="D31" s="115" t="s">
        <v>251</v>
      </c>
      <c r="E31" s="317" t="s">
        <v>622</v>
      </c>
    </row>
    <row r="32" spans="2:5" ht="12.75">
      <c r="B32" s="318" t="s">
        <v>623</v>
      </c>
      <c r="C32" s="319">
        <v>470977</v>
      </c>
      <c r="D32" s="320">
        <v>3034388</v>
      </c>
      <c r="E32" s="321">
        <f>C32/D32</f>
        <v>0.15521317642964577</v>
      </c>
    </row>
    <row r="33" spans="2:5" ht="12.75">
      <c r="B33" s="115"/>
      <c r="C33" s="115"/>
      <c r="D33" s="115"/>
      <c r="E33" s="321"/>
    </row>
    <row r="34" spans="2:5" ht="12.75">
      <c r="B34" s="318" t="s">
        <v>624</v>
      </c>
      <c r="C34" s="319">
        <v>151883</v>
      </c>
      <c r="D34" s="320">
        <v>1058265</v>
      </c>
      <c r="E34" s="321">
        <f>C34/D34</f>
        <v>0.14352076275791034</v>
      </c>
    </row>
    <row r="35" spans="2:5" ht="12.75">
      <c r="B35" s="115"/>
      <c r="C35" s="322"/>
      <c r="D35" s="115"/>
      <c r="E35" s="321"/>
    </row>
    <row r="36" spans="2:5" ht="12.75">
      <c r="B36" s="318" t="s">
        <v>625</v>
      </c>
      <c r="C36" s="319">
        <v>158873</v>
      </c>
      <c r="D36" s="320">
        <v>1498781</v>
      </c>
      <c r="E36" s="321">
        <f>C36/D36</f>
        <v>0.10600147720047158</v>
      </c>
    </row>
  </sheetData>
  <sheetProtection/>
  <mergeCells count="2">
    <mergeCell ref="B17:B18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8"/>
  <sheetViews>
    <sheetView zoomScalePageLayoutView="0" workbookViewId="0" topLeftCell="A1">
      <pane xSplit="1" ySplit="1" topLeftCell="D1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825" sqref="V825:V828"/>
    </sheetView>
  </sheetViews>
  <sheetFormatPr defaultColWidth="9.140625" defaultRowHeight="12.75"/>
  <sheetData>
    <row r="1" spans="1:26" ht="12.75">
      <c r="A1" t="s">
        <v>401</v>
      </c>
      <c r="B1" t="s">
        <v>402</v>
      </c>
      <c r="C1" t="s">
        <v>403</v>
      </c>
      <c r="D1" t="s">
        <v>404</v>
      </c>
      <c r="E1" t="s">
        <v>405</v>
      </c>
      <c r="F1" t="s">
        <v>406</v>
      </c>
      <c r="G1" t="s">
        <v>407</v>
      </c>
      <c r="H1" t="s">
        <v>408</v>
      </c>
      <c r="I1" t="s">
        <v>409</v>
      </c>
      <c r="J1" t="s">
        <v>410</v>
      </c>
      <c r="K1" t="s">
        <v>411</v>
      </c>
      <c r="L1" t="s">
        <v>412</v>
      </c>
      <c r="M1" t="s">
        <v>413</v>
      </c>
      <c r="N1" t="s">
        <v>414</v>
      </c>
      <c r="O1" t="s">
        <v>415</v>
      </c>
      <c r="P1" t="s">
        <v>416</v>
      </c>
      <c r="Q1" t="s">
        <v>417</v>
      </c>
      <c r="R1" t="s">
        <v>418</v>
      </c>
      <c r="S1" t="s">
        <v>419</v>
      </c>
      <c r="T1" t="s">
        <v>420</v>
      </c>
      <c r="U1" t="s">
        <v>421</v>
      </c>
      <c r="V1" t="s">
        <v>422</v>
      </c>
      <c r="W1" t="s">
        <v>423</v>
      </c>
      <c r="X1" t="s">
        <v>424</v>
      </c>
      <c r="Y1" t="s">
        <v>425</v>
      </c>
      <c r="Z1" t="s">
        <v>426</v>
      </c>
    </row>
    <row r="2" spans="1:26" s="290" customFormat="1" ht="12.75">
      <c r="A2" s="290">
        <v>2005</v>
      </c>
      <c r="B2" s="290" t="s">
        <v>427</v>
      </c>
      <c r="C2" s="290" t="s">
        <v>428</v>
      </c>
      <c r="D2" s="290">
        <v>2265005010</v>
      </c>
      <c r="E2" s="290" t="s">
        <v>495</v>
      </c>
      <c r="F2" s="290" t="s">
        <v>439</v>
      </c>
      <c r="G2" s="290">
        <v>5</v>
      </c>
      <c r="H2" s="290" t="s">
        <v>496</v>
      </c>
      <c r="I2" s="290" t="s">
        <v>432</v>
      </c>
      <c r="J2" s="290" t="s">
        <v>437</v>
      </c>
      <c r="K2" s="290" t="s">
        <v>434</v>
      </c>
      <c r="L2" s="290" t="s">
        <v>435</v>
      </c>
      <c r="M2" s="290" t="s">
        <v>10</v>
      </c>
      <c r="N2" s="290" t="s">
        <v>10</v>
      </c>
      <c r="O2" s="290" t="s">
        <v>10</v>
      </c>
      <c r="P2" s="291">
        <v>36.48894</v>
      </c>
      <c r="Q2" s="291">
        <v>16.01869</v>
      </c>
      <c r="R2" s="291">
        <v>3.298742</v>
      </c>
      <c r="S2" s="291">
        <v>0.0004535012</v>
      </c>
      <c r="T2" s="291">
        <v>0.00719174</v>
      </c>
      <c r="U2" s="291">
        <v>0.0001982839</v>
      </c>
      <c r="V2" s="291">
        <v>0.01880551</v>
      </c>
      <c r="W2" s="291">
        <v>6.493932E-07</v>
      </c>
      <c r="X2" s="291">
        <v>6.130709E-06</v>
      </c>
      <c r="Y2" s="291">
        <v>2.786126E-05</v>
      </c>
      <c r="Z2" s="291">
        <v>2.576415E-05</v>
      </c>
    </row>
    <row r="3" spans="1:26" s="290" customFormat="1" ht="12.75">
      <c r="A3" s="290">
        <v>2005</v>
      </c>
      <c r="B3" s="290" t="s">
        <v>427</v>
      </c>
      <c r="C3" s="290" t="s">
        <v>428</v>
      </c>
      <c r="D3" s="290">
        <v>2265005010</v>
      </c>
      <c r="E3" s="290" t="s">
        <v>495</v>
      </c>
      <c r="F3" s="290" t="s">
        <v>439</v>
      </c>
      <c r="G3" s="290">
        <v>15</v>
      </c>
      <c r="H3" s="290" t="s">
        <v>496</v>
      </c>
      <c r="I3" s="290" t="s">
        <v>432</v>
      </c>
      <c r="J3" s="290" t="s">
        <v>437</v>
      </c>
      <c r="K3" s="290" t="s">
        <v>434</v>
      </c>
      <c r="L3" s="290" t="s">
        <v>435</v>
      </c>
      <c r="M3" s="290" t="s">
        <v>10</v>
      </c>
      <c r="N3" s="290" t="s">
        <v>10</v>
      </c>
      <c r="O3" s="290" t="s">
        <v>10</v>
      </c>
      <c r="P3" s="291">
        <v>42.46111</v>
      </c>
      <c r="Q3" s="291">
        <v>38.67899</v>
      </c>
      <c r="R3" s="291">
        <v>19.18582</v>
      </c>
      <c r="S3" s="291">
        <v>0.00164342</v>
      </c>
      <c r="T3" s="291">
        <v>0.0560482</v>
      </c>
      <c r="U3" s="291">
        <v>0.000962312</v>
      </c>
      <c r="V3" s="291">
        <v>0.09081622</v>
      </c>
      <c r="W3" s="291">
        <v>2.589417E-06</v>
      </c>
      <c r="X3" s="291">
        <v>0.0007613132</v>
      </c>
      <c r="Y3" s="291">
        <v>9.74932E-05</v>
      </c>
      <c r="Z3" s="291">
        <v>9.334318E-05</v>
      </c>
    </row>
    <row r="4" spans="1:26" s="290" customFormat="1" ht="12.75">
      <c r="A4" s="290">
        <v>2005</v>
      </c>
      <c r="B4" s="290" t="s">
        <v>427</v>
      </c>
      <c r="C4" s="290" t="s">
        <v>428</v>
      </c>
      <c r="D4" s="290">
        <v>2265005010</v>
      </c>
      <c r="E4" s="290" t="s">
        <v>495</v>
      </c>
      <c r="F4" s="290" t="s">
        <v>439</v>
      </c>
      <c r="G4" s="290">
        <v>25</v>
      </c>
      <c r="H4" s="290" t="s">
        <v>496</v>
      </c>
      <c r="I4" s="290" t="s">
        <v>432</v>
      </c>
      <c r="J4" s="290" t="s">
        <v>437</v>
      </c>
      <c r="K4" s="290" t="s">
        <v>434</v>
      </c>
      <c r="L4" s="290" t="s">
        <v>435</v>
      </c>
      <c r="M4" s="290" t="s">
        <v>10</v>
      </c>
      <c r="N4" s="290" t="s">
        <v>10</v>
      </c>
      <c r="O4" s="290" t="s">
        <v>10</v>
      </c>
      <c r="P4" s="291">
        <v>1.139201</v>
      </c>
      <c r="Q4" s="291">
        <v>1.037729</v>
      </c>
      <c r="R4" s="291">
        <v>1.050609</v>
      </c>
      <c r="S4" s="291">
        <v>8.86117E-05</v>
      </c>
      <c r="T4" s="291">
        <v>0.003136164</v>
      </c>
      <c r="U4" s="291">
        <v>4.729289E-05</v>
      </c>
      <c r="V4" s="291">
        <v>0.004873066</v>
      </c>
      <c r="W4" s="291">
        <v>1.235061E-07</v>
      </c>
      <c r="X4" s="291">
        <v>4.085095E-05</v>
      </c>
      <c r="Y4" s="291">
        <v>3.60767E-06</v>
      </c>
      <c r="Z4" s="291">
        <v>5.032979E-06</v>
      </c>
    </row>
    <row r="5" spans="1:26" s="290" customFormat="1" ht="12.75">
      <c r="A5" s="290">
        <v>2005</v>
      </c>
      <c r="B5" s="290" t="s">
        <v>427</v>
      </c>
      <c r="C5" s="290" t="s">
        <v>428</v>
      </c>
      <c r="D5" s="290">
        <v>2265005015</v>
      </c>
      <c r="E5" s="290" t="s">
        <v>497</v>
      </c>
      <c r="F5" s="290" t="s">
        <v>439</v>
      </c>
      <c r="G5" s="290">
        <v>120</v>
      </c>
      <c r="H5" s="290" t="s">
        <v>496</v>
      </c>
      <c r="I5" s="290" t="s">
        <v>432</v>
      </c>
      <c r="J5" s="290" t="s">
        <v>437</v>
      </c>
      <c r="K5" s="290" t="s">
        <v>434</v>
      </c>
      <c r="L5" s="290" t="s">
        <v>435</v>
      </c>
      <c r="M5" s="290" t="s">
        <v>10</v>
      </c>
      <c r="N5" s="290" t="s">
        <v>10</v>
      </c>
      <c r="O5" s="290" t="s">
        <v>10</v>
      </c>
      <c r="P5" s="291">
        <v>15.38531</v>
      </c>
      <c r="Q5" s="291">
        <v>23.21746</v>
      </c>
      <c r="R5" s="291">
        <v>117.7921</v>
      </c>
      <c r="S5" s="291">
        <v>0.004839832</v>
      </c>
      <c r="T5" s="291">
        <v>0.0703697</v>
      </c>
      <c r="U5" s="291">
        <v>0.01400178</v>
      </c>
      <c r="V5" s="291">
        <v>1.007734</v>
      </c>
      <c r="W5" s="291">
        <v>9.736113E-06</v>
      </c>
      <c r="X5" s="291">
        <v>7.806846E-05</v>
      </c>
      <c r="Y5" s="291">
        <v>0.0003116162</v>
      </c>
      <c r="Z5" s="291">
        <v>0.0002743275</v>
      </c>
    </row>
    <row r="6" spans="1:26" s="290" customFormat="1" ht="12.75">
      <c r="A6" s="290">
        <v>2005</v>
      </c>
      <c r="B6" s="290" t="s">
        <v>427</v>
      </c>
      <c r="C6" s="290" t="s">
        <v>428</v>
      </c>
      <c r="D6" s="290">
        <v>2265005015</v>
      </c>
      <c r="E6" s="290" t="s">
        <v>497</v>
      </c>
      <c r="F6" s="290" t="s">
        <v>439</v>
      </c>
      <c r="G6" s="290">
        <v>175</v>
      </c>
      <c r="H6" s="290" t="s">
        <v>496</v>
      </c>
      <c r="I6" s="290" t="s">
        <v>432</v>
      </c>
      <c r="J6" s="290" t="s">
        <v>437</v>
      </c>
      <c r="K6" s="290" t="s">
        <v>434</v>
      </c>
      <c r="L6" s="290" t="s">
        <v>435</v>
      </c>
      <c r="M6" s="290" t="s">
        <v>10</v>
      </c>
      <c r="N6" s="290" t="s">
        <v>10</v>
      </c>
      <c r="O6" s="290" t="s">
        <v>10</v>
      </c>
      <c r="P6" s="291">
        <v>2.10848</v>
      </c>
      <c r="Q6" s="291">
        <v>3.181837</v>
      </c>
      <c r="R6" s="291">
        <v>22.53736</v>
      </c>
      <c r="S6" s="291">
        <v>0.0004462949</v>
      </c>
      <c r="T6" s="291">
        <v>0.00703008</v>
      </c>
      <c r="U6" s="291">
        <v>0.003278499</v>
      </c>
      <c r="V6" s="291">
        <v>0.2047495</v>
      </c>
      <c r="W6" s="291">
        <v>2.033972E-06</v>
      </c>
      <c r="X6" s="291">
        <v>1.630929E-05</v>
      </c>
      <c r="Y6" s="291">
        <v>5.681785E-05</v>
      </c>
      <c r="Z6" s="291">
        <v>2.529653E-05</v>
      </c>
    </row>
    <row r="7" spans="1:26" s="290" customFormat="1" ht="12.75">
      <c r="A7" s="290">
        <v>2005</v>
      </c>
      <c r="B7" s="290" t="s">
        <v>427</v>
      </c>
      <c r="C7" s="290" t="s">
        <v>428</v>
      </c>
      <c r="D7" s="290">
        <v>2265005020</v>
      </c>
      <c r="E7" s="290" t="s">
        <v>498</v>
      </c>
      <c r="F7" s="290" t="s">
        <v>439</v>
      </c>
      <c r="G7" s="290">
        <v>120</v>
      </c>
      <c r="H7" s="290" t="s">
        <v>496</v>
      </c>
      <c r="I7" s="290" t="s">
        <v>432</v>
      </c>
      <c r="J7" s="290" t="s">
        <v>437</v>
      </c>
      <c r="K7" s="290" t="s">
        <v>434</v>
      </c>
      <c r="L7" s="290" t="s">
        <v>435</v>
      </c>
      <c r="M7" s="290" t="s">
        <v>10</v>
      </c>
      <c r="N7" s="290" t="s">
        <v>10</v>
      </c>
      <c r="O7" s="290" t="s">
        <v>10</v>
      </c>
      <c r="P7" s="291">
        <v>3.854565</v>
      </c>
      <c r="Q7" s="291">
        <v>1.321999</v>
      </c>
      <c r="R7" s="291">
        <v>9.78729</v>
      </c>
      <c r="S7" s="291">
        <v>0.0002813298</v>
      </c>
      <c r="T7" s="291">
        <v>0.004680689</v>
      </c>
      <c r="U7" s="291">
        <v>0.001156708</v>
      </c>
      <c r="V7" s="291">
        <v>0.08602519</v>
      </c>
      <c r="W7" s="291">
        <v>8.311231E-07</v>
      </c>
      <c r="X7" s="291">
        <v>6.664313E-06</v>
      </c>
      <c r="Y7" s="291">
        <v>2.152314E-05</v>
      </c>
      <c r="Z7" s="291">
        <v>1.598281E-05</v>
      </c>
    </row>
    <row r="8" spans="1:26" s="290" customFormat="1" ht="12.75">
      <c r="A8" s="290">
        <v>2005</v>
      </c>
      <c r="B8" s="290" t="s">
        <v>427</v>
      </c>
      <c r="C8" s="290" t="s">
        <v>428</v>
      </c>
      <c r="D8" s="290">
        <v>2265005020</v>
      </c>
      <c r="E8" s="290" t="s">
        <v>498</v>
      </c>
      <c r="F8" s="290" t="s">
        <v>439</v>
      </c>
      <c r="G8" s="290">
        <v>175</v>
      </c>
      <c r="H8" s="290" t="s">
        <v>496</v>
      </c>
      <c r="I8" s="290" t="s">
        <v>432</v>
      </c>
      <c r="J8" s="290" t="s">
        <v>437</v>
      </c>
      <c r="K8" s="290" t="s">
        <v>434</v>
      </c>
      <c r="L8" s="290" t="s">
        <v>435</v>
      </c>
      <c r="M8" s="290" t="s">
        <v>10</v>
      </c>
      <c r="N8" s="290" t="s">
        <v>10</v>
      </c>
      <c r="O8" s="290" t="s">
        <v>10</v>
      </c>
      <c r="P8" s="291">
        <v>2.141425</v>
      </c>
      <c r="Q8" s="291">
        <v>0.7344437</v>
      </c>
      <c r="R8" s="291">
        <v>8.096507</v>
      </c>
      <c r="S8" s="291">
        <v>0.0001430844</v>
      </c>
      <c r="T8" s="291">
        <v>0.002279795</v>
      </c>
      <c r="U8" s="291">
        <v>0.001122607</v>
      </c>
      <c r="V8" s="291">
        <v>0.07400778</v>
      </c>
      <c r="W8" s="291">
        <v>7.351899E-07</v>
      </c>
      <c r="X8" s="291">
        <v>5.895078E-06</v>
      </c>
      <c r="Y8" s="291">
        <v>1.609907E-05</v>
      </c>
      <c r="Z8" s="291">
        <v>8.128865E-06</v>
      </c>
    </row>
    <row r="9" spans="1:26" s="290" customFormat="1" ht="12.75">
      <c r="A9" s="290">
        <v>2005</v>
      </c>
      <c r="B9" s="290" t="s">
        <v>427</v>
      </c>
      <c r="C9" s="290" t="s">
        <v>428</v>
      </c>
      <c r="D9" s="290">
        <v>2265005020</v>
      </c>
      <c r="E9" s="290" t="s">
        <v>498</v>
      </c>
      <c r="F9" s="290" t="s">
        <v>439</v>
      </c>
      <c r="G9" s="290">
        <v>250</v>
      </c>
      <c r="H9" s="290" t="s">
        <v>496</v>
      </c>
      <c r="I9" s="290" t="s">
        <v>432</v>
      </c>
      <c r="J9" s="290" t="s">
        <v>433</v>
      </c>
      <c r="K9" s="290" t="s">
        <v>434</v>
      </c>
      <c r="L9" s="290" t="s">
        <v>435</v>
      </c>
      <c r="M9" s="290" t="s">
        <v>10</v>
      </c>
      <c r="N9" s="290" t="s">
        <v>10</v>
      </c>
      <c r="O9" s="290" t="s">
        <v>10</v>
      </c>
      <c r="P9" s="291">
        <v>0.39534</v>
      </c>
      <c r="Q9" s="291">
        <v>0.1355896</v>
      </c>
      <c r="R9" s="291">
        <v>1.719441</v>
      </c>
      <c r="S9" s="291">
        <v>2.749894E-05</v>
      </c>
      <c r="T9" s="291">
        <v>0.0004978765</v>
      </c>
      <c r="U9" s="291">
        <v>0.0002102649</v>
      </c>
      <c r="V9" s="291">
        <v>0.01570634</v>
      </c>
      <c r="W9" s="291">
        <v>1.605555E-07</v>
      </c>
      <c r="X9" s="291">
        <v>1.287405E-06</v>
      </c>
      <c r="Y9" s="291">
        <v>2.981813E-06</v>
      </c>
      <c r="Z9" s="291">
        <v>1.562261E-06</v>
      </c>
    </row>
    <row r="10" spans="1:26" s="290" customFormat="1" ht="12.75">
      <c r="A10" s="290">
        <v>2005</v>
      </c>
      <c r="B10" s="290" t="s">
        <v>427</v>
      </c>
      <c r="C10" s="290" t="s">
        <v>428</v>
      </c>
      <c r="D10" s="290">
        <v>2265005025</v>
      </c>
      <c r="E10" s="290" t="s">
        <v>499</v>
      </c>
      <c r="F10" s="290" t="s">
        <v>439</v>
      </c>
      <c r="G10" s="290">
        <v>50</v>
      </c>
      <c r="H10" s="290" t="s">
        <v>496</v>
      </c>
      <c r="I10" s="290" t="s">
        <v>432</v>
      </c>
      <c r="J10" s="290" t="s">
        <v>437</v>
      </c>
      <c r="K10" s="290" t="s">
        <v>434</v>
      </c>
      <c r="L10" s="290" t="s">
        <v>435</v>
      </c>
      <c r="M10" s="290" t="s">
        <v>10</v>
      </c>
      <c r="N10" s="290" t="s">
        <v>10</v>
      </c>
      <c r="O10" s="290" t="s">
        <v>10</v>
      </c>
      <c r="P10" s="291">
        <v>56.17123</v>
      </c>
      <c r="Q10" s="291">
        <v>10.48017</v>
      </c>
      <c r="R10" s="291">
        <v>21.55974</v>
      </c>
      <c r="S10" s="291">
        <v>0.0008084226</v>
      </c>
      <c r="T10" s="291">
        <v>0.01959315</v>
      </c>
      <c r="U10" s="291">
        <v>0.001581169</v>
      </c>
      <c r="V10" s="291">
        <v>0.1741933</v>
      </c>
      <c r="W10" s="291">
        <v>2.117873E-06</v>
      </c>
      <c r="X10" s="291">
        <v>1.334303E-05</v>
      </c>
      <c r="Y10" s="291">
        <v>6.733134E-05</v>
      </c>
      <c r="Z10" s="291">
        <v>4.592783E-05</v>
      </c>
    </row>
    <row r="11" spans="1:26" s="290" customFormat="1" ht="12.75">
      <c r="A11" s="290">
        <v>2005</v>
      </c>
      <c r="B11" s="290" t="s">
        <v>427</v>
      </c>
      <c r="C11" s="290" t="s">
        <v>428</v>
      </c>
      <c r="D11" s="290">
        <v>2265005025</v>
      </c>
      <c r="E11" s="290" t="s">
        <v>499</v>
      </c>
      <c r="F11" s="290" t="s">
        <v>439</v>
      </c>
      <c r="G11" s="290">
        <v>120</v>
      </c>
      <c r="H11" s="290" t="s">
        <v>496</v>
      </c>
      <c r="I11" s="290" t="s">
        <v>432</v>
      </c>
      <c r="J11" s="290" t="s">
        <v>437</v>
      </c>
      <c r="K11" s="290" t="s">
        <v>434</v>
      </c>
      <c r="L11" s="290" t="s">
        <v>435</v>
      </c>
      <c r="M11" s="290" t="s">
        <v>10</v>
      </c>
      <c r="N11" s="290" t="s">
        <v>10</v>
      </c>
      <c r="O11" s="290" t="s">
        <v>10</v>
      </c>
      <c r="P11" s="291">
        <v>28.72804</v>
      </c>
      <c r="Q11" s="291">
        <v>5.359949</v>
      </c>
      <c r="R11" s="291">
        <v>18.28768</v>
      </c>
      <c r="S11" s="291">
        <v>0.0005191917</v>
      </c>
      <c r="T11" s="291">
        <v>0.008547733</v>
      </c>
      <c r="U11" s="291">
        <v>0.002176721</v>
      </c>
      <c r="V11" s="291">
        <v>0.1610752</v>
      </c>
      <c r="W11" s="291">
        <v>1.556211E-06</v>
      </c>
      <c r="X11" s="291">
        <v>1.247839E-05</v>
      </c>
      <c r="Y11" s="291">
        <v>5.823047E-05</v>
      </c>
      <c r="Z11" s="291">
        <v>2.949615E-05</v>
      </c>
    </row>
    <row r="12" spans="1:26" s="290" customFormat="1" ht="12.75">
      <c r="A12" s="290">
        <v>2005</v>
      </c>
      <c r="B12" s="290" t="s">
        <v>427</v>
      </c>
      <c r="C12" s="290" t="s">
        <v>428</v>
      </c>
      <c r="D12" s="290">
        <v>2265005030</v>
      </c>
      <c r="E12" s="290" t="s">
        <v>500</v>
      </c>
      <c r="F12" s="290" t="s">
        <v>439</v>
      </c>
      <c r="G12" s="290">
        <v>15</v>
      </c>
      <c r="H12" s="290" t="s">
        <v>496</v>
      </c>
      <c r="I12" s="290" t="s">
        <v>432</v>
      </c>
      <c r="J12" s="290" t="s">
        <v>437</v>
      </c>
      <c r="K12" s="290" t="s">
        <v>434</v>
      </c>
      <c r="L12" s="290" t="s">
        <v>435</v>
      </c>
      <c r="M12" s="290" t="s">
        <v>10</v>
      </c>
      <c r="N12" s="290" t="s">
        <v>10</v>
      </c>
      <c r="O12" s="290" t="s">
        <v>10</v>
      </c>
      <c r="P12" s="291">
        <v>37.90431</v>
      </c>
      <c r="Q12" s="291">
        <v>18.72004</v>
      </c>
      <c r="R12" s="291">
        <v>8.069904</v>
      </c>
      <c r="S12" s="291">
        <v>0.001010811</v>
      </c>
      <c r="T12" s="291">
        <v>0.02545399</v>
      </c>
      <c r="U12" s="291">
        <v>0.0002860635</v>
      </c>
      <c r="V12" s="291">
        <v>0.03402864</v>
      </c>
      <c r="W12" s="291">
        <v>9.702487E-07</v>
      </c>
      <c r="X12" s="291">
        <v>0.0002660119</v>
      </c>
      <c r="Y12" s="291">
        <v>3.631736E-05</v>
      </c>
      <c r="Z12" s="291">
        <v>5.742586E-05</v>
      </c>
    </row>
    <row r="13" spans="1:26" s="290" customFormat="1" ht="12.75">
      <c r="A13" s="290">
        <v>2005</v>
      </c>
      <c r="B13" s="290" t="s">
        <v>427</v>
      </c>
      <c r="C13" s="290" t="s">
        <v>428</v>
      </c>
      <c r="D13" s="290">
        <v>2265005030</v>
      </c>
      <c r="E13" s="290" t="s">
        <v>500</v>
      </c>
      <c r="F13" s="290" t="s">
        <v>439</v>
      </c>
      <c r="G13" s="290">
        <v>25</v>
      </c>
      <c r="H13" s="290" t="s">
        <v>496</v>
      </c>
      <c r="I13" s="290" t="s">
        <v>432</v>
      </c>
      <c r="J13" s="290" t="s">
        <v>437</v>
      </c>
      <c r="K13" s="290" t="s">
        <v>434</v>
      </c>
      <c r="L13" s="290" t="s">
        <v>435</v>
      </c>
      <c r="M13" s="290" t="s">
        <v>10</v>
      </c>
      <c r="N13" s="290" t="s">
        <v>10</v>
      </c>
      <c r="O13" s="290" t="s">
        <v>10</v>
      </c>
      <c r="P13" s="291">
        <v>31.00006</v>
      </c>
      <c r="Q13" s="291">
        <v>15.31019</v>
      </c>
      <c r="R13" s="291">
        <v>14.63016</v>
      </c>
      <c r="S13" s="291">
        <v>0.001657236</v>
      </c>
      <c r="T13" s="291">
        <v>0.04598147</v>
      </c>
      <c r="U13" s="291">
        <v>0.000461238</v>
      </c>
      <c r="V13" s="291">
        <v>0.06261828</v>
      </c>
      <c r="W13" s="291">
        <v>1.587037E-06</v>
      </c>
      <c r="X13" s="291">
        <v>0.0004895054</v>
      </c>
      <c r="Y13" s="291">
        <v>4.250953E-05</v>
      </c>
      <c r="Z13" s="291">
        <v>9.41503E-05</v>
      </c>
    </row>
    <row r="14" spans="1:26" s="290" customFormat="1" ht="12.75">
      <c r="A14" s="290">
        <v>2005</v>
      </c>
      <c r="B14" s="290" t="s">
        <v>427</v>
      </c>
      <c r="C14" s="290" t="s">
        <v>428</v>
      </c>
      <c r="D14" s="290">
        <v>2265005035</v>
      </c>
      <c r="E14" s="290" t="s">
        <v>501</v>
      </c>
      <c r="F14" s="290" t="s">
        <v>439</v>
      </c>
      <c r="G14" s="290">
        <v>5</v>
      </c>
      <c r="H14" s="290" t="s">
        <v>496</v>
      </c>
      <c r="I14" s="290" t="s">
        <v>432</v>
      </c>
      <c r="J14" s="290" t="s">
        <v>437</v>
      </c>
      <c r="K14" s="290" t="s">
        <v>434</v>
      </c>
      <c r="L14" s="290" t="s">
        <v>435</v>
      </c>
      <c r="M14" s="290" t="s">
        <v>10</v>
      </c>
      <c r="N14" s="290" t="s">
        <v>10</v>
      </c>
      <c r="O14" s="290" t="s">
        <v>10</v>
      </c>
      <c r="P14" s="291">
        <v>143.7809</v>
      </c>
      <c r="Q14" s="291">
        <v>38.66099</v>
      </c>
      <c r="R14" s="291">
        <v>6.838524</v>
      </c>
      <c r="S14" s="291">
        <v>0.001021095</v>
      </c>
      <c r="T14" s="291">
        <v>0.01622901</v>
      </c>
      <c r="U14" s="291">
        <v>0.0003665891</v>
      </c>
      <c r="V14" s="291">
        <v>0.0366024</v>
      </c>
      <c r="W14" s="291">
        <v>1.263957E-06</v>
      </c>
      <c r="X14" s="291">
        <v>4.547693E-05</v>
      </c>
      <c r="Y14" s="291">
        <v>5.826596E-05</v>
      </c>
      <c r="Z14" s="291">
        <v>5.801011E-05</v>
      </c>
    </row>
    <row r="15" spans="1:26" s="290" customFormat="1" ht="12.75">
      <c r="A15" s="290">
        <v>2005</v>
      </c>
      <c r="B15" s="290" t="s">
        <v>427</v>
      </c>
      <c r="C15" s="290" t="s">
        <v>428</v>
      </c>
      <c r="D15" s="290">
        <v>2265005035</v>
      </c>
      <c r="E15" s="290" t="s">
        <v>501</v>
      </c>
      <c r="F15" s="290" t="s">
        <v>439</v>
      </c>
      <c r="G15" s="290">
        <v>15</v>
      </c>
      <c r="H15" s="290" t="s">
        <v>496</v>
      </c>
      <c r="I15" s="290" t="s">
        <v>432</v>
      </c>
      <c r="J15" s="290" t="s">
        <v>437</v>
      </c>
      <c r="K15" s="290" t="s">
        <v>434</v>
      </c>
      <c r="L15" s="290" t="s">
        <v>435</v>
      </c>
      <c r="M15" s="290" t="s">
        <v>10</v>
      </c>
      <c r="N15" s="290" t="s">
        <v>10</v>
      </c>
      <c r="O15" s="290" t="s">
        <v>10</v>
      </c>
      <c r="P15" s="291">
        <v>44.73951</v>
      </c>
      <c r="Q15" s="291">
        <v>12.02993</v>
      </c>
      <c r="R15" s="291">
        <v>4.789086</v>
      </c>
      <c r="S15" s="291">
        <v>0.0005959974</v>
      </c>
      <c r="T15" s="291">
        <v>0.01528236</v>
      </c>
      <c r="U15" s="291">
        <v>0.0001631677</v>
      </c>
      <c r="V15" s="291">
        <v>0.01993139</v>
      </c>
      <c r="W15" s="291">
        <v>5.682981E-07</v>
      </c>
      <c r="X15" s="291">
        <v>0.0001273684</v>
      </c>
      <c r="Y15" s="291">
        <v>2.19531E-05</v>
      </c>
      <c r="Z15" s="291">
        <v>3.38596E-05</v>
      </c>
    </row>
    <row r="16" spans="1:26" s="290" customFormat="1" ht="12.75">
      <c r="A16" s="290">
        <v>2005</v>
      </c>
      <c r="B16" s="290" t="s">
        <v>427</v>
      </c>
      <c r="C16" s="290" t="s">
        <v>428</v>
      </c>
      <c r="D16" s="290">
        <v>2265005035</v>
      </c>
      <c r="E16" s="290" t="s">
        <v>501</v>
      </c>
      <c r="F16" s="290" t="s">
        <v>439</v>
      </c>
      <c r="G16" s="290">
        <v>25</v>
      </c>
      <c r="H16" s="290" t="s">
        <v>496</v>
      </c>
      <c r="I16" s="290" t="s">
        <v>432</v>
      </c>
      <c r="J16" s="290" t="s">
        <v>437</v>
      </c>
      <c r="K16" s="290" t="s">
        <v>434</v>
      </c>
      <c r="L16" s="290" t="s">
        <v>435</v>
      </c>
      <c r="M16" s="290" t="s">
        <v>10</v>
      </c>
      <c r="N16" s="290" t="s">
        <v>10</v>
      </c>
      <c r="O16" s="290" t="s">
        <v>10</v>
      </c>
      <c r="P16" s="291">
        <v>115.7497</v>
      </c>
      <c r="Q16" s="291">
        <v>31.12372</v>
      </c>
      <c r="R16" s="291">
        <v>29.69954</v>
      </c>
      <c r="S16" s="291">
        <v>0.003326989</v>
      </c>
      <c r="T16" s="291">
        <v>0.09463249</v>
      </c>
      <c r="U16" s="291">
        <v>0.00091636</v>
      </c>
      <c r="V16" s="291">
        <v>0.1252325</v>
      </c>
      <c r="W16" s="291">
        <v>3.173973E-06</v>
      </c>
      <c r="X16" s="291">
        <v>0.0008002783</v>
      </c>
      <c r="Y16" s="291">
        <v>8.560796E-05</v>
      </c>
      <c r="Z16" s="291">
        <v>0.0001890118</v>
      </c>
    </row>
    <row r="17" spans="1:26" s="290" customFormat="1" ht="12.75">
      <c r="A17" s="290">
        <v>2005</v>
      </c>
      <c r="B17" s="290" t="s">
        <v>427</v>
      </c>
      <c r="C17" s="290" t="s">
        <v>428</v>
      </c>
      <c r="D17" s="290">
        <v>2265005035</v>
      </c>
      <c r="E17" s="290" t="s">
        <v>501</v>
      </c>
      <c r="F17" s="290" t="s">
        <v>439</v>
      </c>
      <c r="G17" s="290">
        <v>50</v>
      </c>
      <c r="H17" s="290" t="s">
        <v>496</v>
      </c>
      <c r="I17" s="290" t="s">
        <v>432</v>
      </c>
      <c r="J17" s="290" t="s">
        <v>437</v>
      </c>
      <c r="K17" s="290" t="s">
        <v>434</v>
      </c>
      <c r="L17" s="290" t="s">
        <v>435</v>
      </c>
      <c r="M17" s="290" t="s">
        <v>10</v>
      </c>
      <c r="N17" s="290" t="s">
        <v>10</v>
      </c>
      <c r="O17" s="290" t="s">
        <v>10</v>
      </c>
      <c r="P17" s="291">
        <v>10.57535</v>
      </c>
      <c r="Q17" s="291">
        <v>2.321294</v>
      </c>
      <c r="R17" s="291">
        <v>4.098212</v>
      </c>
      <c r="S17" s="291">
        <v>0.000155321</v>
      </c>
      <c r="T17" s="291">
        <v>0.003746381</v>
      </c>
      <c r="U17" s="291">
        <v>0.0003004328</v>
      </c>
      <c r="V17" s="291">
        <v>0.03307093</v>
      </c>
      <c r="W17" s="291">
        <v>4.020822E-07</v>
      </c>
      <c r="X17" s="291">
        <v>2.5332E-06</v>
      </c>
      <c r="Y17" s="291">
        <v>1.37444E-05</v>
      </c>
      <c r="Z17" s="291">
        <v>8.824045E-06</v>
      </c>
    </row>
    <row r="18" spans="1:26" s="290" customFormat="1" ht="12.75">
      <c r="A18" s="290">
        <v>2005</v>
      </c>
      <c r="B18" s="290" t="s">
        <v>427</v>
      </c>
      <c r="C18" s="290" t="s">
        <v>428</v>
      </c>
      <c r="D18" s="290">
        <v>2265005035</v>
      </c>
      <c r="E18" s="290" t="s">
        <v>501</v>
      </c>
      <c r="F18" s="290" t="s">
        <v>439</v>
      </c>
      <c r="G18" s="290">
        <v>120</v>
      </c>
      <c r="H18" s="290" t="s">
        <v>496</v>
      </c>
      <c r="I18" s="290" t="s">
        <v>432</v>
      </c>
      <c r="J18" s="290" t="s">
        <v>437</v>
      </c>
      <c r="K18" s="290" t="s">
        <v>434</v>
      </c>
      <c r="L18" s="290" t="s">
        <v>435</v>
      </c>
      <c r="M18" s="290" t="s">
        <v>10</v>
      </c>
      <c r="N18" s="290" t="s">
        <v>10</v>
      </c>
      <c r="O18" s="290" t="s">
        <v>10</v>
      </c>
      <c r="P18" s="291">
        <v>17.82325</v>
      </c>
      <c r="Q18" s="291">
        <v>3.912213</v>
      </c>
      <c r="R18" s="291">
        <v>12.90245</v>
      </c>
      <c r="S18" s="291">
        <v>0.0003704719</v>
      </c>
      <c r="T18" s="291">
        <v>0.006073079</v>
      </c>
      <c r="U18" s="291">
        <v>0.00153564</v>
      </c>
      <c r="V18" s="291">
        <v>0.1135604</v>
      </c>
      <c r="W18" s="291">
        <v>1.097152E-06</v>
      </c>
      <c r="X18" s="291">
        <v>8.797449E-06</v>
      </c>
      <c r="Y18" s="291">
        <v>4.173971E-05</v>
      </c>
      <c r="Z18" s="291">
        <v>2.104712E-05</v>
      </c>
    </row>
    <row r="19" spans="1:26" s="290" customFormat="1" ht="12.75">
      <c r="A19" s="290">
        <v>2005</v>
      </c>
      <c r="B19" s="290" t="s">
        <v>427</v>
      </c>
      <c r="C19" s="290" t="s">
        <v>428</v>
      </c>
      <c r="D19" s="290">
        <v>2265005035</v>
      </c>
      <c r="E19" s="290" t="s">
        <v>501</v>
      </c>
      <c r="F19" s="290" t="s">
        <v>439</v>
      </c>
      <c r="G19" s="290">
        <v>175</v>
      </c>
      <c r="H19" s="290" t="s">
        <v>496</v>
      </c>
      <c r="I19" s="290" t="s">
        <v>432</v>
      </c>
      <c r="J19" s="290" t="s">
        <v>437</v>
      </c>
      <c r="K19" s="290" t="s">
        <v>434</v>
      </c>
      <c r="L19" s="290" t="s">
        <v>435</v>
      </c>
      <c r="M19" s="290" t="s">
        <v>10</v>
      </c>
      <c r="N19" s="290" t="s">
        <v>10</v>
      </c>
      <c r="O19" s="290" t="s">
        <v>10</v>
      </c>
      <c r="P19" s="291">
        <v>4.01929</v>
      </c>
      <c r="Q19" s="291">
        <v>0.8822365</v>
      </c>
      <c r="R19" s="291">
        <v>5.601206</v>
      </c>
      <c r="S19" s="291">
        <v>9.90289E-05</v>
      </c>
      <c r="T19" s="291">
        <v>0.00152714</v>
      </c>
      <c r="U19" s="291">
        <v>0.0007821199</v>
      </c>
      <c r="V19" s="291">
        <v>0.05127744</v>
      </c>
      <c r="W19" s="291">
        <v>5.093876E-07</v>
      </c>
      <c r="X19" s="291">
        <v>4.084495E-06</v>
      </c>
      <c r="Y19" s="291">
        <v>1.453285E-05</v>
      </c>
      <c r="Z19" s="291">
        <v>5.625996E-06</v>
      </c>
    </row>
    <row r="20" spans="1:26" s="290" customFormat="1" ht="12.75">
      <c r="A20" s="290">
        <v>2005</v>
      </c>
      <c r="B20" s="290" t="s">
        <v>427</v>
      </c>
      <c r="C20" s="290" t="s">
        <v>428</v>
      </c>
      <c r="D20" s="290">
        <v>2265005040</v>
      </c>
      <c r="E20" s="290" t="s">
        <v>489</v>
      </c>
      <c r="F20" s="290" t="s">
        <v>439</v>
      </c>
      <c r="G20" s="290">
        <v>15</v>
      </c>
      <c r="H20" s="290" t="s">
        <v>496</v>
      </c>
      <c r="I20" s="290" t="s">
        <v>432</v>
      </c>
      <c r="J20" s="290" t="s">
        <v>433</v>
      </c>
      <c r="K20" s="290" t="s">
        <v>434</v>
      </c>
      <c r="L20" s="290" t="s">
        <v>435</v>
      </c>
      <c r="M20" s="290" t="s">
        <v>10</v>
      </c>
      <c r="N20" s="290" t="s">
        <v>10</v>
      </c>
      <c r="O20" s="290" t="s">
        <v>10</v>
      </c>
      <c r="P20" s="291">
        <v>4893.522</v>
      </c>
      <c r="Q20" s="291">
        <v>953.2912</v>
      </c>
      <c r="R20" s="291">
        <v>525.6151</v>
      </c>
      <c r="S20" s="291">
        <v>0.0605876</v>
      </c>
      <c r="T20" s="291">
        <v>1.653808</v>
      </c>
      <c r="U20" s="291">
        <v>0.01832532</v>
      </c>
      <c r="V20" s="291">
        <v>2.24279</v>
      </c>
      <c r="W20" s="291">
        <v>6.394803E-05</v>
      </c>
      <c r="X20" s="291">
        <v>0.001109622</v>
      </c>
      <c r="Y20" s="291">
        <v>0.002095492</v>
      </c>
      <c r="Z20" s="291">
        <v>0.003442082</v>
      </c>
    </row>
    <row r="21" spans="1:26" s="290" customFormat="1" ht="12.75">
      <c r="A21" s="290">
        <v>2005</v>
      </c>
      <c r="B21" s="290" t="s">
        <v>427</v>
      </c>
      <c r="C21" s="290" t="s">
        <v>428</v>
      </c>
      <c r="D21" s="290">
        <v>2265005045</v>
      </c>
      <c r="E21" s="290" t="s">
        <v>502</v>
      </c>
      <c r="F21" s="290" t="s">
        <v>439</v>
      </c>
      <c r="G21" s="290">
        <v>120</v>
      </c>
      <c r="H21" s="290" t="s">
        <v>496</v>
      </c>
      <c r="I21" s="290" t="s">
        <v>432</v>
      </c>
      <c r="J21" s="290" t="s">
        <v>437</v>
      </c>
      <c r="K21" s="290" t="s">
        <v>434</v>
      </c>
      <c r="L21" s="290" t="s">
        <v>435</v>
      </c>
      <c r="M21" s="290" t="s">
        <v>10</v>
      </c>
      <c r="N21" s="290" t="s">
        <v>10</v>
      </c>
      <c r="O21" s="290" t="s">
        <v>10</v>
      </c>
      <c r="P21" s="291">
        <v>57.58785</v>
      </c>
      <c r="Q21" s="291">
        <v>15.01068</v>
      </c>
      <c r="R21" s="291">
        <v>66.68851</v>
      </c>
      <c r="S21" s="291">
        <v>0.001941733</v>
      </c>
      <c r="T21" s="291">
        <v>0.03166338</v>
      </c>
      <c r="U21" s="291">
        <v>0.007936598</v>
      </c>
      <c r="V21" s="291">
        <v>0.5864239</v>
      </c>
      <c r="W21" s="291">
        <v>5.665675E-06</v>
      </c>
      <c r="X21" s="291">
        <v>4.542989E-05</v>
      </c>
      <c r="Y21" s="291">
        <v>0.0001877265</v>
      </c>
      <c r="Z21" s="291">
        <v>0.0001103131</v>
      </c>
    </row>
    <row r="22" spans="1:26" s="290" customFormat="1" ht="12.75">
      <c r="A22" s="290">
        <v>2005</v>
      </c>
      <c r="B22" s="290" t="s">
        <v>427</v>
      </c>
      <c r="C22" s="290" t="s">
        <v>428</v>
      </c>
      <c r="D22" s="290">
        <v>2265005045</v>
      </c>
      <c r="E22" s="290" t="s">
        <v>502</v>
      </c>
      <c r="F22" s="290" t="s">
        <v>439</v>
      </c>
      <c r="G22" s="290">
        <v>175</v>
      </c>
      <c r="H22" s="290" t="s">
        <v>496</v>
      </c>
      <c r="I22" s="290" t="s">
        <v>432</v>
      </c>
      <c r="J22" s="290" t="s">
        <v>437</v>
      </c>
      <c r="K22" s="290" t="s">
        <v>434</v>
      </c>
      <c r="L22" s="290" t="s">
        <v>435</v>
      </c>
      <c r="M22" s="290" t="s">
        <v>10</v>
      </c>
      <c r="N22" s="290" t="s">
        <v>10</v>
      </c>
      <c r="O22" s="290" t="s">
        <v>10</v>
      </c>
      <c r="P22" s="291">
        <v>44.1463</v>
      </c>
      <c r="Q22" s="291">
        <v>11.50704</v>
      </c>
      <c r="R22" s="291">
        <v>70.02599</v>
      </c>
      <c r="S22" s="291">
        <v>0.001242738</v>
      </c>
      <c r="T22" s="291">
        <v>0.01917867</v>
      </c>
      <c r="U22" s="291">
        <v>0.009790745</v>
      </c>
      <c r="V22" s="291">
        <v>0.6409143</v>
      </c>
      <c r="W22" s="291">
        <v>6.366811E-06</v>
      </c>
      <c r="X22" s="291">
        <v>5.105191E-05</v>
      </c>
      <c r="Y22" s="291">
        <v>0.0001854554</v>
      </c>
      <c r="Z22" s="291">
        <v>7.060199E-05</v>
      </c>
    </row>
    <row r="23" spans="1:26" s="290" customFormat="1" ht="12.75">
      <c r="A23" s="290">
        <v>2005</v>
      </c>
      <c r="B23" s="290" t="s">
        <v>427</v>
      </c>
      <c r="C23" s="290" t="s">
        <v>428</v>
      </c>
      <c r="D23" s="290">
        <v>2265005050</v>
      </c>
      <c r="E23" s="290" t="s">
        <v>503</v>
      </c>
      <c r="F23" s="290" t="s">
        <v>439</v>
      </c>
      <c r="G23" s="290">
        <v>5</v>
      </c>
      <c r="H23" s="290" t="s">
        <v>496</v>
      </c>
      <c r="I23" s="290" t="s">
        <v>432</v>
      </c>
      <c r="J23" s="290" t="s">
        <v>437</v>
      </c>
      <c r="K23" s="290" t="s">
        <v>434</v>
      </c>
      <c r="L23" s="290" t="s">
        <v>435</v>
      </c>
      <c r="M23" s="290" t="s">
        <v>10</v>
      </c>
      <c r="N23" s="290" t="s">
        <v>10</v>
      </c>
      <c r="O23" s="290" t="s">
        <v>10</v>
      </c>
      <c r="P23" s="291">
        <v>8.664828</v>
      </c>
      <c r="Q23" s="291">
        <v>4.160483</v>
      </c>
      <c r="R23" s="291">
        <v>0.9613892</v>
      </c>
      <c r="S23" s="291">
        <v>0.0001344597</v>
      </c>
      <c r="T23" s="291">
        <v>0.00206889</v>
      </c>
      <c r="U23" s="291">
        <v>5.879033E-05</v>
      </c>
      <c r="V23" s="291">
        <v>0.005514529</v>
      </c>
      <c r="W23" s="291">
        <v>1.90428E-07</v>
      </c>
      <c r="X23" s="291">
        <v>1.797769E-06</v>
      </c>
      <c r="Y23" s="291">
        <v>7.768151E-06</v>
      </c>
      <c r="Z23" s="291">
        <v>7.638879E-06</v>
      </c>
    </row>
    <row r="24" spans="1:26" s="290" customFormat="1" ht="12.75">
      <c r="A24" s="290">
        <v>2005</v>
      </c>
      <c r="B24" s="290" t="s">
        <v>427</v>
      </c>
      <c r="C24" s="290" t="s">
        <v>428</v>
      </c>
      <c r="D24" s="290">
        <v>2265005050</v>
      </c>
      <c r="E24" s="290" t="s">
        <v>503</v>
      </c>
      <c r="F24" s="290" t="s">
        <v>439</v>
      </c>
      <c r="G24" s="290">
        <v>15</v>
      </c>
      <c r="H24" s="290" t="s">
        <v>496</v>
      </c>
      <c r="I24" s="290" t="s">
        <v>432</v>
      </c>
      <c r="J24" s="290" t="s">
        <v>437</v>
      </c>
      <c r="K24" s="290" t="s">
        <v>434</v>
      </c>
      <c r="L24" s="290" t="s">
        <v>435</v>
      </c>
      <c r="M24" s="290" t="s">
        <v>10</v>
      </c>
      <c r="N24" s="290" t="s">
        <v>10</v>
      </c>
      <c r="O24" s="290" t="s">
        <v>10</v>
      </c>
      <c r="P24" s="291">
        <v>17.29514</v>
      </c>
      <c r="Q24" s="291">
        <v>22.0185</v>
      </c>
      <c r="R24" s="291">
        <v>9.660801</v>
      </c>
      <c r="S24" s="291">
        <v>0.000765888</v>
      </c>
      <c r="T24" s="291">
        <v>0.0277573</v>
      </c>
      <c r="U24" s="291">
        <v>0.0005310226</v>
      </c>
      <c r="V24" s="291">
        <v>0.04669521</v>
      </c>
      <c r="W24" s="291">
        <v>1.331407E-06</v>
      </c>
      <c r="X24" s="291">
        <v>0.0003914464</v>
      </c>
      <c r="Y24" s="291">
        <v>5.467402E-05</v>
      </c>
      <c r="Z24" s="291">
        <v>4.343669E-05</v>
      </c>
    </row>
    <row r="25" spans="1:26" s="290" customFormat="1" ht="12.75">
      <c r="A25" s="290">
        <v>2005</v>
      </c>
      <c r="B25" s="290" t="s">
        <v>427</v>
      </c>
      <c r="C25" s="290" t="s">
        <v>428</v>
      </c>
      <c r="D25" s="290">
        <v>2265005050</v>
      </c>
      <c r="E25" s="290" t="s">
        <v>503</v>
      </c>
      <c r="F25" s="290" t="s">
        <v>439</v>
      </c>
      <c r="G25" s="290">
        <v>25</v>
      </c>
      <c r="H25" s="290" t="s">
        <v>496</v>
      </c>
      <c r="I25" s="290" t="s">
        <v>432</v>
      </c>
      <c r="J25" s="290" t="s">
        <v>437</v>
      </c>
      <c r="K25" s="290" t="s">
        <v>434</v>
      </c>
      <c r="L25" s="290" t="s">
        <v>435</v>
      </c>
      <c r="M25" s="290" t="s">
        <v>10</v>
      </c>
      <c r="N25" s="290" t="s">
        <v>10</v>
      </c>
      <c r="O25" s="290" t="s">
        <v>10</v>
      </c>
      <c r="P25" s="291">
        <v>6.593555</v>
      </c>
      <c r="Q25" s="291">
        <v>8.394277</v>
      </c>
      <c r="R25" s="291">
        <v>8.049836</v>
      </c>
      <c r="S25" s="291">
        <v>0.0006489088</v>
      </c>
      <c r="T25" s="291">
        <v>0.02378961</v>
      </c>
      <c r="U25" s="291">
        <v>0.0003970875</v>
      </c>
      <c r="V25" s="291">
        <v>0.03782917</v>
      </c>
      <c r="W25" s="291">
        <v>9.587666E-07</v>
      </c>
      <c r="X25" s="291">
        <v>0.0003171224</v>
      </c>
      <c r="Y25" s="291">
        <v>2.98454E-05</v>
      </c>
      <c r="Z25" s="291">
        <v>3.680232E-05</v>
      </c>
    </row>
    <row r="26" spans="1:26" s="290" customFormat="1" ht="12.75">
      <c r="A26" s="290">
        <v>2005</v>
      </c>
      <c r="B26" s="290" t="s">
        <v>427</v>
      </c>
      <c r="C26" s="290" t="s">
        <v>428</v>
      </c>
      <c r="D26" s="290">
        <v>2265005050</v>
      </c>
      <c r="E26" s="290" t="s">
        <v>503</v>
      </c>
      <c r="F26" s="290" t="s">
        <v>439</v>
      </c>
      <c r="G26" s="290">
        <v>50</v>
      </c>
      <c r="H26" s="290" t="s">
        <v>496</v>
      </c>
      <c r="I26" s="290" t="s">
        <v>432</v>
      </c>
      <c r="J26" s="290" t="s">
        <v>437</v>
      </c>
      <c r="K26" s="290" t="s">
        <v>434</v>
      </c>
      <c r="L26" s="290" t="s">
        <v>435</v>
      </c>
      <c r="M26" s="290" t="s">
        <v>10</v>
      </c>
      <c r="N26" s="290" t="s">
        <v>10</v>
      </c>
      <c r="O26" s="290" t="s">
        <v>10</v>
      </c>
      <c r="P26" s="291">
        <v>0.52712</v>
      </c>
      <c r="Q26" s="291">
        <v>0.6508303</v>
      </c>
      <c r="R26" s="291">
        <v>1.487403</v>
      </c>
      <c r="S26" s="291">
        <v>5.270599E-05</v>
      </c>
      <c r="T26" s="291">
        <v>0.001396844</v>
      </c>
      <c r="U26" s="291">
        <v>9.129938E-05</v>
      </c>
      <c r="V26" s="291">
        <v>0.01195836</v>
      </c>
      <c r="W26" s="291">
        <v>1.453918E-07</v>
      </c>
      <c r="X26" s="291">
        <v>9.159984E-07</v>
      </c>
      <c r="Y26" s="291">
        <v>3.915621E-06</v>
      </c>
      <c r="Z26" s="291">
        <v>2.989522E-06</v>
      </c>
    </row>
    <row r="27" spans="1:26" s="290" customFormat="1" ht="12.75">
      <c r="A27" s="290">
        <v>2005</v>
      </c>
      <c r="B27" s="290" t="s">
        <v>427</v>
      </c>
      <c r="C27" s="290" t="s">
        <v>428</v>
      </c>
      <c r="D27" s="290">
        <v>2265005050</v>
      </c>
      <c r="E27" s="290" t="s">
        <v>503</v>
      </c>
      <c r="F27" s="290" t="s">
        <v>439</v>
      </c>
      <c r="G27" s="290">
        <v>120</v>
      </c>
      <c r="H27" s="290" t="s">
        <v>496</v>
      </c>
      <c r="I27" s="290" t="s">
        <v>432</v>
      </c>
      <c r="J27" s="290" t="s">
        <v>437</v>
      </c>
      <c r="K27" s="290" t="s">
        <v>434</v>
      </c>
      <c r="L27" s="290" t="s">
        <v>435</v>
      </c>
      <c r="M27" s="290" t="s">
        <v>10</v>
      </c>
      <c r="N27" s="290" t="s">
        <v>10</v>
      </c>
      <c r="O27" s="290" t="s">
        <v>10</v>
      </c>
      <c r="P27" s="291">
        <v>0.06589</v>
      </c>
      <c r="Q27" s="291">
        <v>0.08135378</v>
      </c>
      <c r="R27" s="291">
        <v>0.2837766</v>
      </c>
      <c r="S27" s="291">
        <v>4.975627E-06</v>
      </c>
      <c r="T27" s="291">
        <v>9.709541E-05</v>
      </c>
      <c r="U27" s="291">
        <v>2.027641E-05</v>
      </c>
      <c r="V27" s="291">
        <v>0.002567055</v>
      </c>
      <c r="W27" s="291">
        <v>2.480133E-08</v>
      </c>
      <c r="X27" s="291">
        <v>1.98868E-07</v>
      </c>
      <c r="Y27" s="291">
        <v>6.375432E-07</v>
      </c>
      <c r="Z27" s="291">
        <v>2.822212E-07</v>
      </c>
    </row>
    <row r="28" spans="1:26" s="290" customFormat="1" ht="12.75">
      <c r="A28" s="290">
        <v>2005</v>
      </c>
      <c r="B28" s="290" t="s">
        <v>427</v>
      </c>
      <c r="C28" s="290" t="s">
        <v>428</v>
      </c>
      <c r="D28" s="290">
        <v>2265005055</v>
      </c>
      <c r="E28" s="290" t="s">
        <v>504</v>
      </c>
      <c r="F28" s="290" t="s">
        <v>439</v>
      </c>
      <c r="G28" s="290">
        <v>5</v>
      </c>
      <c r="H28" s="290" t="s">
        <v>496</v>
      </c>
      <c r="I28" s="290" t="s">
        <v>432</v>
      </c>
      <c r="J28" s="290" t="s">
        <v>437</v>
      </c>
      <c r="K28" s="290" t="s">
        <v>434</v>
      </c>
      <c r="L28" s="290" t="s">
        <v>435</v>
      </c>
      <c r="M28" s="290" t="s">
        <v>10</v>
      </c>
      <c r="N28" s="290" t="s">
        <v>10</v>
      </c>
      <c r="O28" s="290" t="s">
        <v>10</v>
      </c>
      <c r="P28" s="291">
        <v>6.041215</v>
      </c>
      <c r="Q28" s="291">
        <v>2.403466</v>
      </c>
      <c r="R28" s="291">
        <v>0.4480931</v>
      </c>
      <c r="S28" s="291">
        <v>6.124108E-05</v>
      </c>
      <c r="T28" s="291">
        <v>0.001010531</v>
      </c>
      <c r="U28" s="291">
        <v>2.574659E-05</v>
      </c>
      <c r="V28" s="291">
        <v>0.002503037</v>
      </c>
      <c r="W28" s="291">
        <v>8.643504E-08</v>
      </c>
      <c r="X28" s="291">
        <v>1.248377E-06</v>
      </c>
      <c r="Y28" s="291">
        <v>3.86902E-06</v>
      </c>
      <c r="Z28" s="291">
        <v>3.479207E-06</v>
      </c>
    </row>
    <row r="29" spans="1:26" s="290" customFormat="1" ht="12.75">
      <c r="A29" s="290">
        <v>2005</v>
      </c>
      <c r="B29" s="290" t="s">
        <v>427</v>
      </c>
      <c r="C29" s="290" t="s">
        <v>428</v>
      </c>
      <c r="D29" s="290">
        <v>2265005055</v>
      </c>
      <c r="E29" s="290" t="s">
        <v>504</v>
      </c>
      <c r="F29" s="290" t="s">
        <v>439</v>
      </c>
      <c r="G29" s="290">
        <v>15</v>
      </c>
      <c r="H29" s="290" t="s">
        <v>496</v>
      </c>
      <c r="I29" s="290" t="s">
        <v>432</v>
      </c>
      <c r="J29" s="290" t="s">
        <v>437</v>
      </c>
      <c r="K29" s="290" t="s">
        <v>434</v>
      </c>
      <c r="L29" s="290" t="s">
        <v>435</v>
      </c>
      <c r="M29" s="290" t="s">
        <v>10</v>
      </c>
      <c r="N29" s="290" t="s">
        <v>10</v>
      </c>
      <c r="O29" s="290" t="s">
        <v>10</v>
      </c>
      <c r="P29" s="291">
        <v>5.281748</v>
      </c>
      <c r="Q29" s="291">
        <v>2.101316</v>
      </c>
      <c r="R29" s="291">
        <v>1.30892</v>
      </c>
      <c r="S29" s="291">
        <v>0.0001678537</v>
      </c>
      <c r="T29" s="291">
        <v>0.004149945</v>
      </c>
      <c r="U29" s="291">
        <v>4.46013E-05</v>
      </c>
      <c r="V29" s="291">
        <v>0.005470925</v>
      </c>
      <c r="W29" s="291">
        <v>1.559909E-07</v>
      </c>
      <c r="X29" s="291">
        <v>4.168697E-05</v>
      </c>
      <c r="Y29" s="291">
        <v>4.862608E-06</v>
      </c>
      <c r="Z29" s="291">
        <v>9.536047E-06</v>
      </c>
    </row>
    <row r="30" spans="1:26" s="290" customFormat="1" ht="12.75">
      <c r="A30" s="290">
        <v>2005</v>
      </c>
      <c r="B30" s="290" t="s">
        <v>427</v>
      </c>
      <c r="C30" s="290" t="s">
        <v>428</v>
      </c>
      <c r="D30" s="290">
        <v>2265005055</v>
      </c>
      <c r="E30" s="290" t="s">
        <v>504</v>
      </c>
      <c r="F30" s="290" t="s">
        <v>439</v>
      </c>
      <c r="G30" s="290">
        <v>25</v>
      </c>
      <c r="H30" s="290" t="s">
        <v>496</v>
      </c>
      <c r="I30" s="290" t="s">
        <v>432</v>
      </c>
      <c r="J30" s="290" t="s">
        <v>437</v>
      </c>
      <c r="K30" s="290" t="s">
        <v>434</v>
      </c>
      <c r="L30" s="290" t="s">
        <v>435</v>
      </c>
      <c r="M30" s="290" t="s">
        <v>10</v>
      </c>
      <c r="N30" s="290" t="s">
        <v>10</v>
      </c>
      <c r="O30" s="290" t="s">
        <v>10</v>
      </c>
      <c r="P30" s="291">
        <v>1.346328</v>
      </c>
      <c r="Q30" s="291">
        <v>0.5356295</v>
      </c>
      <c r="R30" s="291">
        <v>0.8195901</v>
      </c>
      <c r="S30" s="291">
        <v>9.462147E-05</v>
      </c>
      <c r="T30" s="291">
        <v>0.002585294</v>
      </c>
      <c r="U30" s="291">
        <v>2.482828E-05</v>
      </c>
      <c r="V30" s="291">
        <v>0.003486373</v>
      </c>
      <c r="W30" s="291">
        <v>8.836086E-08</v>
      </c>
      <c r="X30" s="291">
        <v>2.656523E-05</v>
      </c>
      <c r="Y30" s="291">
        <v>1.873849E-06</v>
      </c>
      <c r="Z30" s="291">
        <v>5.375603E-06</v>
      </c>
    </row>
    <row r="31" spans="1:26" s="290" customFormat="1" ht="12.75">
      <c r="A31" s="290">
        <v>2005</v>
      </c>
      <c r="B31" s="290" t="s">
        <v>427</v>
      </c>
      <c r="C31" s="290" t="s">
        <v>428</v>
      </c>
      <c r="D31" s="290">
        <v>2265005055</v>
      </c>
      <c r="E31" s="290" t="s">
        <v>504</v>
      </c>
      <c r="F31" s="290" t="s">
        <v>439</v>
      </c>
      <c r="G31" s="290">
        <v>50</v>
      </c>
      <c r="H31" s="290" t="s">
        <v>496</v>
      </c>
      <c r="I31" s="290" t="s">
        <v>432</v>
      </c>
      <c r="J31" s="290" t="s">
        <v>437</v>
      </c>
      <c r="K31" s="290" t="s">
        <v>434</v>
      </c>
      <c r="L31" s="290" t="s">
        <v>435</v>
      </c>
      <c r="M31" s="290" t="s">
        <v>10</v>
      </c>
      <c r="N31" s="290" t="s">
        <v>10</v>
      </c>
      <c r="O31" s="290" t="s">
        <v>10</v>
      </c>
      <c r="P31" s="291">
        <v>1.746085</v>
      </c>
      <c r="Q31" s="291">
        <v>0.5940634</v>
      </c>
      <c r="R31" s="291">
        <v>1.023048</v>
      </c>
      <c r="S31" s="291">
        <v>4.117211E-05</v>
      </c>
      <c r="T31" s="291">
        <v>0.0009766412</v>
      </c>
      <c r="U31" s="291">
        <v>7.803124E-05</v>
      </c>
      <c r="V31" s="291">
        <v>0.008181361</v>
      </c>
      <c r="W31" s="291">
        <v>9.947045E-08</v>
      </c>
      <c r="X31" s="291">
        <v>6.266843E-07</v>
      </c>
      <c r="Y31" s="291">
        <v>3.569478E-06</v>
      </c>
      <c r="Z31" s="291">
        <v>2.339056E-06</v>
      </c>
    </row>
    <row r="32" spans="1:26" s="290" customFormat="1" ht="12.75">
      <c r="A32" s="290">
        <v>2005</v>
      </c>
      <c r="B32" s="290" t="s">
        <v>427</v>
      </c>
      <c r="C32" s="290" t="s">
        <v>428</v>
      </c>
      <c r="D32" s="290">
        <v>2265005055</v>
      </c>
      <c r="E32" s="290" t="s">
        <v>504</v>
      </c>
      <c r="F32" s="290" t="s">
        <v>439</v>
      </c>
      <c r="G32" s="290">
        <v>120</v>
      </c>
      <c r="H32" s="290" t="s">
        <v>496</v>
      </c>
      <c r="I32" s="290" t="s">
        <v>432</v>
      </c>
      <c r="J32" s="290" t="s">
        <v>437</v>
      </c>
      <c r="K32" s="290" t="s">
        <v>434</v>
      </c>
      <c r="L32" s="290" t="s">
        <v>435</v>
      </c>
      <c r="M32" s="290" t="s">
        <v>10</v>
      </c>
      <c r="N32" s="290" t="s">
        <v>10</v>
      </c>
      <c r="O32" s="290" t="s">
        <v>10</v>
      </c>
      <c r="P32" s="291">
        <v>10.11411</v>
      </c>
      <c r="Q32" s="291">
        <v>3.441083</v>
      </c>
      <c r="R32" s="291">
        <v>12.37482</v>
      </c>
      <c r="S32" s="291">
        <v>0.0003803358</v>
      </c>
      <c r="T32" s="291">
        <v>0.006183426</v>
      </c>
      <c r="U32" s="291">
        <v>0.001538136</v>
      </c>
      <c r="V32" s="291">
        <v>0.1082576</v>
      </c>
      <c r="W32" s="291">
        <v>1.045919E-06</v>
      </c>
      <c r="X32" s="291">
        <v>8.386642E-06</v>
      </c>
      <c r="Y32" s="291">
        <v>3.963352E-05</v>
      </c>
      <c r="Z32" s="291">
        <v>2.16075E-05</v>
      </c>
    </row>
    <row r="33" spans="1:26" s="290" customFormat="1" ht="12.75">
      <c r="A33" s="290">
        <v>2005</v>
      </c>
      <c r="B33" s="290" t="s">
        <v>427</v>
      </c>
      <c r="C33" s="290" t="s">
        <v>428</v>
      </c>
      <c r="D33" s="290">
        <v>2265005055</v>
      </c>
      <c r="E33" s="290" t="s">
        <v>504</v>
      </c>
      <c r="F33" s="290" t="s">
        <v>439</v>
      </c>
      <c r="G33" s="290">
        <v>175</v>
      </c>
      <c r="H33" s="290" t="s">
        <v>496</v>
      </c>
      <c r="I33" s="290" t="s">
        <v>432</v>
      </c>
      <c r="J33" s="290" t="s">
        <v>437</v>
      </c>
      <c r="K33" s="290" t="s">
        <v>434</v>
      </c>
      <c r="L33" s="290" t="s">
        <v>435</v>
      </c>
      <c r="M33" s="290" t="s">
        <v>10</v>
      </c>
      <c r="N33" s="290" t="s">
        <v>10</v>
      </c>
      <c r="O33" s="290" t="s">
        <v>10</v>
      </c>
      <c r="P33" s="291">
        <v>1.153075</v>
      </c>
      <c r="Q33" s="291">
        <v>0.3923059</v>
      </c>
      <c r="R33" s="291">
        <v>2.664896</v>
      </c>
      <c r="S33" s="291">
        <v>4.994041E-05</v>
      </c>
      <c r="T33" s="291">
        <v>0.0007395573</v>
      </c>
      <c r="U33" s="291">
        <v>0.0003908486</v>
      </c>
      <c r="V33" s="291">
        <v>0.02436518</v>
      </c>
      <c r="W33" s="291">
        <v>2.420426E-07</v>
      </c>
      <c r="X33" s="291">
        <v>1.940805E-06</v>
      </c>
      <c r="Y33" s="291">
        <v>6.927643E-06</v>
      </c>
      <c r="Z33" s="291">
        <v>2.837197E-06</v>
      </c>
    </row>
    <row r="34" spans="1:26" s="290" customFormat="1" ht="12.75">
      <c r="A34" s="290">
        <v>2005</v>
      </c>
      <c r="B34" s="290" t="s">
        <v>427</v>
      </c>
      <c r="C34" s="290" t="s">
        <v>428</v>
      </c>
      <c r="D34" s="290">
        <v>2265005055</v>
      </c>
      <c r="E34" s="290" t="s">
        <v>504</v>
      </c>
      <c r="F34" s="290" t="s">
        <v>439</v>
      </c>
      <c r="G34" s="290">
        <v>250</v>
      </c>
      <c r="H34" s="290" t="s">
        <v>496</v>
      </c>
      <c r="I34" s="290" t="s">
        <v>432</v>
      </c>
      <c r="J34" s="290" t="s">
        <v>433</v>
      </c>
      <c r="K34" s="290" t="s">
        <v>434</v>
      </c>
      <c r="L34" s="290" t="s">
        <v>435</v>
      </c>
      <c r="M34" s="290" t="s">
        <v>10</v>
      </c>
      <c r="N34" s="290" t="s">
        <v>10</v>
      </c>
      <c r="O34" s="290" t="s">
        <v>10</v>
      </c>
      <c r="P34" s="291">
        <v>0.4282851</v>
      </c>
      <c r="Q34" s="291">
        <v>0.1457136</v>
      </c>
      <c r="R34" s="291">
        <v>1.740957</v>
      </c>
      <c r="S34" s="291">
        <v>2.950757E-05</v>
      </c>
      <c r="T34" s="291">
        <v>0.0004968707</v>
      </c>
      <c r="U34" s="291">
        <v>0.0002249369</v>
      </c>
      <c r="V34" s="291">
        <v>0.01590791</v>
      </c>
      <c r="W34" s="291">
        <v>1.62616E-07</v>
      </c>
      <c r="X34" s="291">
        <v>1.303927E-06</v>
      </c>
      <c r="Y34" s="291">
        <v>3.230914E-06</v>
      </c>
      <c r="Z34" s="291">
        <v>1.676374E-06</v>
      </c>
    </row>
    <row r="35" spans="1:26" s="290" customFormat="1" ht="12.75">
      <c r="A35" s="290">
        <v>2005</v>
      </c>
      <c r="B35" s="290" t="s">
        <v>427</v>
      </c>
      <c r="C35" s="290" t="s">
        <v>428</v>
      </c>
      <c r="D35" s="290">
        <v>2270005015</v>
      </c>
      <c r="E35" s="290" t="s">
        <v>497</v>
      </c>
      <c r="F35" s="290" t="s">
        <v>540</v>
      </c>
      <c r="G35" s="290">
        <v>15</v>
      </c>
      <c r="H35" s="290" t="s">
        <v>496</v>
      </c>
      <c r="I35" s="290" t="s">
        <v>432</v>
      </c>
      <c r="J35" s="290" t="s">
        <v>437</v>
      </c>
      <c r="K35" s="290" t="s">
        <v>434</v>
      </c>
      <c r="L35" s="290" t="s">
        <v>435</v>
      </c>
      <c r="M35" s="290" t="s">
        <v>10</v>
      </c>
      <c r="N35" s="290" t="s">
        <v>10</v>
      </c>
      <c r="O35" s="290" t="s">
        <v>10</v>
      </c>
      <c r="P35" s="291">
        <v>462.8181</v>
      </c>
      <c r="Q35" s="291">
        <v>675.5658</v>
      </c>
      <c r="R35" s="291">
        <v>324.9948</v>
      </c>
      <c r="S35" s="291">
        <v>0.004804258</v>
      </c>
      <c r="T35" s="291">
        <v>0.02170604</v>
      </c>
      <c r="U35" s="291">
        <v>0.03282073</v>
      </c>
      <c r="V35" s="291">
        <v>3.55491</v>
      </c>
      <c r="W35" s="291">
        <v>0.0005162971</v>
      </c>
      <c r="X35" s="291">
        <v>0.002269099</v>
      </c>
      <c r="Y35" s="291">
        <v>0</v>
      </c>
      <c r="Z35" s="291">
        <v>0.0004334805</v>
      </c>
    </row>
    <row r="36" spans="1:26" s="290" customFormat="1" ht="12.75">
      <c r="A36" s="290">
        <v>2005</v>
      </c>
      <c r="B36" s="290" t="s">
        <v>427</v>
      </c>
      <c r="C36" s="290" t="s">
        <v>428</v>
      </c>
      <c r="D36" s="290">
        <v>2270005015</v>
      </c>
      <c r="E36" s="290" t="s">
        <v>497</v>
      </c>
      <c r="F36" s="290" t="s">
        <v>540</v>
      </c>
      <c r="G36" s="290">
        <v>25</v>
      </c>
      <c r="H36" s="290" t="s">
        <v>496</v>
      </c>
      <c r="I36" s="290" t="s">
        <v>432</v>
      </c>
      <c r="J36" s="290" t="s">
        <v>437</v>
      </c>
      <c r="K36" s="290" t="s">
        <v>434</v>
      </c>
      <c r="L36" s="290" t="s">
        <v>435</v>
      </c>
      <c r="M36" s="290" t="s">
        <v>10</v>
      </c>
      <c r="N36" s="290" t="s">
        <v>10</v>
      </c>
      <c r="O36" s="290" t="s">
        <v>10</v>
      </c>
      <c r="P36" s="291">
        <v>570.724</v>
      </c>
      <c r="Q36" s="291">
        <v>833.0737</v>
      </c>
      <c r="R36" s="291">
        <v>767.5717</v>
      </c>
      <c r="S36" s="291">
        <v>0.01411062</v>
      </c>
      <c r="T36" s="291">
        <v>0.03997396</v>
      </c>
      <c r="U36" s="291">
        <v>0.08072767</v>
      </c>
      <c r="V36" s="291">
        <v>8.402163</v>
      </c>
      <c r="W36" s="291">
        <v>0.0009950034</v>
      </c>
      <c r="X36" s="291">
        <v>0.005248566</v>
      </c>
      <c r="Y36" s="291">
        <v>0</v>
      </c>
      <c r="Z36" s="291">
        <v>0.001273178</v>
      </c>
    </row>
    <row r="37" spans="1:26" s="290" customFormat="1" ht="12.75">
      <c r="A37" s="290">
        <v>2005</v>
      </c>
      <c r="B37" s="290" t="s">
        <v>427</v>
      </c>
      <c r="C37" s="290" t="s">
        <v>428</v>
      </c>
      <c r="D37" s="290">
        <v>2270005015</v>
      </c>
      <c r="E37" s="290" t="s">
        <v>497</v>
      </c>
      <c r="F37" s="290" t="s">
        <v>540</v>
      </c>
      <c r="G37" s="290">
        <v>50</v>
      </c>
      <c r="H37" s="290" t="s">
        <v>496</v>
      </c>
      <c r="I37" s="290" t="s">
        <v>432</v>
      </c>
      <c r="J37" s="290" t="s">
        <v>437</v>
      </c>
      <c r="K37" s="290" t="s">
        <v>434</v>
      </c>
      <c r="L37" s="290" t="s">
        <v>435</v>
      </c>
      <c r="M37" s="290" t="s">
        <v>10</v>
      </c>
      <c r="N37" s="290" t="s">
        <v>10</v>
      </c>
      <c r="O37" s="290" t="s">
        <v>10</v>
      </c>
      <c r="P37" s="291">
        <v>1330.644</v>
      </c>
      <c r="Q37" s="291">
        <v>1734.208</v>
      </c>
      <c r="R37" s="291">
        <v>2784.806</v>
      </c>
      <c r="S37" s="291">
        <v>0.1664539</v>
      </c>
      <c r="T37" s="291">
        <v>0.36359</v>
      </c>
      <c r="U37" s="291">
        <v>0.3352242</v>
      </c>
      <c r="V37" s="291">
        <v>29.65826</v>
      </c>
      <c r="W37" s="291">
        <v>0.003578468</v>
      </c>
      <c r="X37" s="291">
        <v>0.03825319</v>
      </c>
      <c r="Y37" s="291">
        <v>0</v>
      </c>
      <c r="Z37" s="291">
        <v>0.01501887</v>
      </c>
    </row>
    <row r="38" spans="1:26" s="290" customFormat="1" ht="12.75">
      <c r="A38" s="290">
        <v>2005</v>
      </c>
      <c r="B38" s="290" t="s">
        <v>427</v>
      </c>
      <c r="C38" s="290" t="s">
        <v>428</v>
      </c>
      <c r="D38" s="290">
        <v>2270005015</v>
      </c>
      <c r="E38" s="290" t="s">
        <v>497</v>
      </c>
      <c r="F38" s="290" t="s">
        <v>540</v>
      </c>
      <c r="G38" s="290">
        <v>120</v>
      </c>
      <c r="H38" s="290" t="s">
        <v>496</v>
      </c>
      <c r="I38" s="290" t="s">
        <v>432</v>
      </c>
      <c r="J38" s="290" t="s">
        <v>437</v>
      </c>
      <c r="K38" s="290" t="s">
        <v>434</v>
      </c>
      <c r="L38" s="290" t="s">
        <v>435</v>
      </c>
      <c r="M38" s="290" t="s">
        <v>10</v>
      </c>
      <c r="N38" s="290" t="s">
        <v>10</v>
      </c>
      <c r="O38" s="290" t="s">
        <v>10</v>
      </c>
      <c r="P38" s="291">
        <v>1538.926</v>
      </c>
      <c r="Q38" s="291">
        <v>2005.659</v>
      </c>
      <c r="R38" s="291">
        <v>6717.477</v>
      </c>
      <c r="S38" s="291">
        <v>0.1867027</v>
      </c>
      <c r="T38" s="291">
        <v>0.5212306</v>
      </c>
      <c r="U38" s="291">
        <v>1.112068</v>
      </c>
      <c r="V38" s="291">
        <v>72.99867</v>
      </c>
      <c r="W38" s="291">
        <v>0.007992244</v>
      </c>
      <c r="X38" s="291">
        <v>0.09120122</v>
      </c>
      <c r="Y38" s="291">
        <v>0</v>
      </c>
      <c r="Z38" s="291">
        <v>0.01684588</v>
      </c>
    </row>
    <row r="39" spans="1:26" s="290" customFormat="1" ht="12.75">
      <c r="A39" s="290">
        <v>2005</v>
      </c>
      <c r="B39" s="290" t="s">
        <v>427</v>
      </c>
      <c r="C39" s="290" t="s">
        <v>428</v>
      </c>
      <c r="D39" s="290">
        <v>2270005015</v>
      </c>
      <c r="E39" s="290" t="s">
        <v>497</v>
      </c>
      <c r="F39" s="290" t="s">
        <v>540</v>
      </c>
      <c r="G39" s="290">
        <v>175</v>
      </c>
      <c r="H39" s="290" t="s">
        <v>496</v>
      </c>
      <c r="I39" s="290" t="s">
        <v>432</v>
      </c>
      <c r="J39" s="290" t="s">
        <v>437</v>
      </c>
      <c r="K39" s="290" t="s">
        <v>434</v>
      </c>
      <c r="L39" s="290" t="s">
        <v>435</v>
      </c>
      <c r="M39" s="290" t="s">
        <v>10</v>
      </c>
      <c r="N39" s="290" t="s">
        <v>10</v>
      </c>
      <c r="O39" s="290" t="s">
        <v>10</v>
      </c>
      <c r="P39" s="291">
        <v>866.6891</v>
      </c>
      <c r="Q39" s="291">
        <v>1129.542</v>
      </c>
      <c r="R39" s="291">
        <v>6434.805</v>
      </c>
      <c r="S39" s="291">
        <v>0.1186663</v>
      </c>
      <c r="T39" s="291">
        <v>0.3998003</v>
      </c>
      <c r="U39" s="291">
        <v>0.9766141</v>
      </c>
      <c r="V39" s="291">
        <v>70.33488</v>
      </c>
      <c r="W39" s="291">
        <v>0.007386289</v>
      </c>
      <c r="X39" s="291">
        <v>0.04916976</v>
      </c>
      <c r="Y39" s="291">
        <v>0</v>
      </c>
      <c r="Z39" s="291">
        <v>0.01070707</v>
      </c>
    </row>
    <row r="40" spans="1:26" s="290" customFormat="1" ht="12.75">
      <c r="A40" s="290">
        <v>2005</v>
      </c>
      <c r="B40" s="290" t="s">
        <v>427</v>
      </c>
      <c r="C40" s="290" t="s">
        <v>428</v>
      </c>
      <c r="D40" s="290">
        <v>2270005015</v>
      </c>
      <c r="E40" s="290" t="s">
        <v>497</v>
      </c>
      <c r="F40" s="290" t="s">
        <v>540</v>
      </c>
      <c r="G40" s="290">
        <v>250</v>
      </c>
      <c r="H40" s="290" t="s">
        <v>496</v>
      </c>
      <c r="I40" s="290" t="s">
        <v>432</v>
      </c>
      <c r="J40" s="290" t="s">
        <v>433</v>
      </c>
      <c r="K40" s="290" t="s">
        <v>434</v>
      </c>
      <c r="L40" s="290" t="s">
        <v>435</v>
      </c>
      <c r="M40" s="290" t="s">
        <v>10</v>
      </c>
      <c r="N40" s="290" t="s">
        <v>10</v>
      </c>
      <c r="O40" s="290" t="s">
        <v>10</v>
      </c>
      <c r="P40" s="291">
        <v>559.8135</v>
      </c>
      <c r="Q40" s="291">
        <v>729.5964</v>
      </c>
      <c r="R40" s="291">
        <v>5912.656</v>
      </c>
      <c r="S40" s="291">
        <v>0.08163503</v>
      </c>
      <c r="T40" s="291">
        <v>0.2370601</v>
      </c>
      <c r="U40" s="291">
        <v>0.8512107</v>
      </c>
      <c r="V40" s="291">
        <v>64.9469</v>
      </c>
      <c r="W40" s="291">
        <v>0.006820466</v>
      </c>
      <c r="X40" s="291">
        <v>0.03179901</v>
      </c>
      <c r="Y40" s="291">
        <v>0</v>
      </c>
      <c r="Z40" s="291">
        <v>0.007365796</v>
      </c>
    </row>
    <row r="41" spans="1:26" s="290" customFormat="1" ht="12.75">
      <c r="A41" s="290">
        <v>2005</v>
      </c>
      <c r="B41" s="290" t="s">
        <v>427</v>
      </c>
      <c r="C41" s="290" t="s">
        <v>428</v>
      </c>
      <c r="D41" s="290">
        <v>2270005015</v>
      </c>
      <c r="E41" s="290" t="s">
        <v>497</v>
      </c>
      <c r="F41" s="290" t="s">
        <v>540</v>
      </c>
      <c r="G41" s="290">
        <v>500</v>
      </c>
      <c r="H41" s="290" t="s">
        <v>496</v>
      </c>
      <c r="I41" s="290" t="s">
        <v>432</v>
      </c>
      <c r="J41" s="290" t="s">
        <v>433</v>
      </c>
      <c r="K41" s="290" t="s">
        <v>434</v>
      </c>
      <c r="L41" s="290" t="s">
        <v>435</v>
      </c>
      <c r="M41" s="290" t="s">
        <v>10</v>
      </c>
      <c r="N41" s="290" t="s">
        <v>10</v>
      </c>
      <c r="O41" s="290" t="s">
        <v>10</v>
      </c>
      <c r="P41" s="291">
        <v>111.1944</v>
      </c>
      <c r="Q41" s="291">
        <v>144.9179</v>
      </c>
      <c r="R41" s="291">
        <v>1923.159</v>
      </c>
      <c r="S41" s="291">
        <v>0.02402082</v>
      </c>
      <c r="T41" s="291">
        <v>0.1008956</v>
      </c>
      <c r="U41" s="291">
        <v>0.2599493</v>
      </c>
      <c r="V41" s="291">
        <v>21.09793</v>
      </c>
      <c r="W41" s="291">
        <v>0.001932776</v>
      </c>
      <c r="X41" s="291">
        <v>0.009395719</v>
      </c>
      <c r="Y41" s="291">
        <v>0</v>
      </c>
      <c r="Z41" s="291">
        <v>0.00216736</v>
      </c>
    </row>
    <row r="42" spans="1:26" s="290" customFormat="1" ht="12.75">
      <c r="A42" s="290">
        <v>2005</v>
      </c>
      <c r="B42" s="290" t="s">
        <v>427</v>
      </c>
      <c r="C42" s="290" t="s">
        <v>428</v>
      </c>
      <c r="D42" s="290">
        <v>2270005020</v>
      </c>
      <c r="E42" s="290" t="s">
        <v>498</v>
      </c>
      <c r="F42" s="290" t="s">
        <v>540</v>
      </c>
      <c r="G42" s="290">
        <v>120</v>
      </c>
      <c r="H42" s="290" t="s">
        <v>496</v>
      </c>
      <c r="I42" s="290" t="s">
        <v>432</v>
      </c>
      <c r="J42" s="290" t="s">
        <v>437</v>
      </c>
      <c r="K42" s="290" t="s">
        <v>434</v>
      </c>
      <c r="L42" s="290" t="s">
        <v>435</v>
      </c>
      <c r="M42" s="290" t="s">
        <v>10</v>
      </c>
      <c r="N42" s="290" t="s">
        <v>10</v>
      </c>
      <c r="O42" s="290" t="s">
        <v>10</v>
      </c>
      <c r="P42" s="291">
        <v>32.48547</v>
      </c>
      <c r="Q42" s="291">
        <v>13.36983</v>
      </c>
      <c r="R42" s="291">
        <v>58.13316</v>
      </c>
      <c r="S42" s="291">
        <v>0.00140071</v>
      </c>
      <c r="T42" s="291">
        <v>0.004158868</v>
      </c>
      <c r="U42" s="291">
        <v>0.008920129</v>
      </c>
      <c r="V42" s="291">
        <v>0.6331837</v>
      </c>
      <c r="W42" s="291">
        <v>6.932396E-05</v>
      </c>
      <c r="X42" s="291">
        <v>0.0006461918</v>
      </c>
      <c r="Y42" s="291">
        <v>0</v>
      </c>
      <c r="Z42" s="291">
        <v>0.0001263839</v>
      </c>
    </row>
    <row r="43" spans="1:26" s="290" customFormat="1" ht="12.75">
      <c r="A43" s="290">
        <v>2005</v>
      </c>
      <c r="B43" s="290" t="s">
        <v>427</v>
      </c>
      <c r="C43" s="290" t="s">
        <v>428</v>
      </c>
      <c r="D43" s="290">
        <v>2270005020</v>
      </c>
      <c r="E43" s="290" t="s">
        <v>498</v>
      </c>
      <c r="F43" s="290" t="s">
        <v>540</v>
      </c>
      <c r="G43" s="290">
        <v>175</v>
      </c>
      <c r="H43" s="290" t="s">
        <v>496</v>
      </c>
      <c r="I43" s="290" t="s">
        <v>432</v>
      </c>
      <c r="J43" s="290" t="s">
        <v>437</v>
      </c>
      <c r="K43" s="290" t="s">
        <v>434</v>
      </c>
      <c r="L43" s="290" t="s">
        <v>435</v>
      </c>
      <c r="M43" s="290" t="s">
        <v>10</v>
      </c>
      <c r="N43" s="290" t="s">
        <v>10</v>
      </c>
      <c r="O43" s="290" t="s">
        <v>10</v>
      </c>
      <c r="P43" s="291">
        <v>48.22111</v>
      </c>
      <c r="Q43" s="291">
        <v>19.84605</v>
      </c>
      <c r="R43" s="291">
        <v>112.8703</v>
      </c>
      <c r="S43" s="291">
        <v>0.001796453</v>
      </c>
      <c r="T43" s="291">
        <v>0.006455323</v>
      </c>
      <c r="U43" s="291">
        <v>0.01587537</v>
      </c>
      <c r="V43" s="291">
        <v>1.235783</v>
      </c>
      <c r="W43" s="291">
        <v>0.000129777</v>
      </c>
      <c r="X43" s="291">
        <v>0.0007014311</v>
      </c>
      <c r="Y43" s="291">
        <v>0</v>
      </c>
      <c r="Z43" s="291">
        <v>0.0001620911</v>
      </c>
    </row>
    <row r="44" spans="1:26" s="290" customFormat="1" ht="12.75">
      <c r="A44" s="290">
        <v>2005</v>
      </c>
      <c r="B44" s="290" t="s">
        <v>427</v>
      </c>
      <c r="C44" s="290" t="s">
        <v>428</v>
      </c>
      <c r="D44" s="290">
        <v>2270005020</v>
      </c>
      <c r="E44" s="290" t="s">
        <v>498</v>
      </c>
      <c r="F44" s="290" t="s">
        <v>540</v>
      </c>
      <c r="G44" s="290">
        <v>250</v>
      </c>
      <c r="H44" s="290" t="s">
        <v>496</v>
      </c>
      <c r="I44" s="290" t="s">
        <v>432</v>
      </c>
      <c r="J44" s="290" t="s">
        <v>433</v>
      </c>
      <c r="K44" s="290" t="s">
        <v>434</v>
      </c>
      <c r="L44" s="290" t="s">
        <v>435</v>
      </c>
      <c r="M44" s="290" t="s">
        <v>10</v>
      </c>
      <c r="N44" s="290" t="s">
        <v>10</v>
      </c>
      <c r="O44" s="290" t="s">
        <v>10</v>
      </c>
      <c r="P44" s="291">
        <v>51.54035</v>
      </c>
      <c r="Q44" s="291">
        <v>21.21212</v>
      </c>
      <c r="R44" s="291">
        <v>169.1322</v>
      </c>
      <c r="S44" s="291">
        <v>0.001978431</v>
      </c>
      <c r="T44" s="291">
        <v>0.006118736</v>
      </c>
      <c r="U44" s="291">
        <v>0.02252827</v>
      </c>
      <c r="V44" s="291">
        <v>1.860347</v>
      </c>
      <c r="W44" s="291">
        <v>0.0001953662</v>
      </c>
      <c r="X44" s="291">
        <v>0.0007246931</v>
      </c>
      <c r="Y44" s="291">
        <v>0</v>
      </c>
      <c r="Z44" s="291">
        <v>0.0001785106</v>
      </c>
    </row>
    <row r="45" spans="1:26" s="290" customFormat="1" ht="12.75">
      <c r="A45" s="290">
        <v>2005</v>
      </c>
      <c r="B45" s="290" t="s">
        <v>427</v>
      </c>
      <c r="C45" s="290" t="s">
        <v>428</v>
      </c>
      <c r="D45" s="290">
        <v>2270005020</v>
      </c>
      <c r="E45" s="290" t="s">
        <v>498</v>
      </c>
      <c r="F45" s="290" t="s">
        <v>540</v>
      </c>
      <c r="G45" s="290">
        <v>500</v>
      </c>
      <c r="H45" s="290" t="s">
        <v>496</v>
      </c>
      <c r="I45" s="290" t="s">
        <v>432</v>
      </c>
      <c r="J45" s="290" t="s">
        <v>433</v>
      </c>
      <c r="K45" s="290" t="s">
        <v>434</v>
      </c>
      <c r="L45" s="290" t="s">
        <v>435</v>
      </c>
      <c r="M45" s="290" t="s">
        <v>10</v>
      </c>
      <c r="N45" s="290" t="s">
        <v>10</v>
      </c>
      <c r="O45" s="290" t="s">
        <v>10</v>
      </c>
      <c r="P45" s="291">
        <v>2.059155</v>
      </c>
      <c r="Q45" s="291">
        <v>0.8474732</v>
      </c>
      <c r="R45" s="291">
        <v>9.293483</v>
      </c>
      <c r="S45" s="291">
        <v>0.0001012195</v>
      </c>
      <c r="T45" s="291">
        <v>0.0003722647</v>
      </c>
      <c r="U45" s="291">
        <v>0.001186791</v>
      </c>
      <c r="V45" s="291">
        <v>0.1021971</v>
      </c>
      <c r="W45" s="291">
        <v>9.362246E-06</v>
      </c>
      <c r="X45" s="291">
        <v>3.780314E-05</v>
      </c>
      <c r="Y45" s="291">
        <v>0</v>
      </c>
      <c r="Z45" s="291">
        <v>9.132872E-06</v>
      </c>
    </row>
    <row r="46" spans="1:26" s="290" customFormat="1" ht="12.75">
      <c r="A46" s="290">
        <v>2005</v>
      </c>
      <c r="B46" s="290" t="s">
        <v>427</v>
      </c>
      <c r="C46" s="290" t="s">
        <v>428</v>
      </c>
      <c r="D46" s="290">
        <v>2270005025</v>
      </c>
      <c r="E46" s="290" t="s">
        <v>499</v>
      </c>
      <c r="F46" s="290" t="s">
        <v>540</v>
      </c>
      <c r="G46" s="290">
        <v>50</v>
      </c>
      <c r="H46" s="290" t="s">
        <v>496</v>
      </c>
      <c r="I46" s="290" t="s">
        <v>432</v>
      </c>
      <c r="J46" s="290" t="s">
        <v>437</v>
      </c>
      <c r="K46" s="290" t="s">
        <v>434</v>
      </c>
      <c r="L46" s="290" t="s">
        <v>435</v>
      </c>
      <c r="M46" s="290" t="s">
        <v>10</v>
      </c>
      <c r="N46" s="290" t="s">
        <v>10</v>
      </c>
      <c r="O46" s="290" t="s">
        <v>10</v>
      </c>
      <c r="P46" s="291">
        <v>0.06146732</v>
      </c>
      <c r="Q46" s="291">
        <v>0.01602188</v>
      </c>
      <c r="R46" s="291">
        <v>0.02699351</v>
      </c>
      <c r="S46" s="291">
        <v>1.106916E-06</v>
      </c>
      <c r="T46" s="291">
        <v>2.590474E-06</v>
      </c>
      <c r="U46" s="291">
        <v>3.099609E-06</v>
      </c>
      <c r="V46" s="291">
        <v>0.0002910671</v>
      </c>
      <c r="W46" s="291">
        <v>3.51192E-08</v>
      </c>
      <c r="X46" s="291">
        <v>2.90735E-07</v>
      </c>
      <c r="Y46" s="291">
        <v>0</v>
      </c>
      <c r="Z46" s="291">
        <v>9.987528E-08</v>
      </c>
    </row>
    <row r="47" spans="1:26" s="290" customFormat="1" ht="12.75">
      <c r="A47" s="290">
        <v>2005</v>
      </c>
      <c r="B47" s="290" t="s">
        <v>427</v>
      </c>
      <c r="C47" s="290" t="s">
        <v>428</v>
      </c>
      <c r="D47" s="290">
        <v>2270005025</v>
      </c>
      <c r="E47" s="290" t="s">
        <v>499</v>
      </c>
      <c r="F47" s="290" t="s">
        <v>540</v>
      </c>
      <c r="G47" s="290">
        <v>120</v>
      </c>
      <c r="H47" s="290" t="s">
        <v>496</v>
      </c>
      <c r="I47" s="290" t="s">
        <v>432</v>
      </c>
      <c r="J47" s="290" t="s">
        <v>437</v>
      </c>
      <c r="K47" s="290" t="s">
        <v>434</v>
      </c>
      <c r="L47" s="290" t="s">
        <v>435</v>
      </c>
      <c r="M47" s="290" t="s">
        <v>10</v>
      </c>
      <c r="N47" s="290" t="s">
        <v>10</v>
      </c>
      <c r="O47" s="290" t="s">
        <v>10</v>
      </c>
      <c r="P47" s="291">
        <v>43.27299</v>
      </c>
      <c r="Q47" s="291">
        <v>11.27941</v>
      </c>
      <c r="R47" s="291">
        <v>28.20855</v>
      </c>
      <c r="S47" s="291">
        <v>0.0006618153</v>
      </c>
      <c r="T47" s="291">
        <v>0.001988826</v>
      </c>
      <c r="U47" s="291">
        <v>0.004269906</v>
      </c>
      <c r="V47" s="291">
        <v>0.3073669</v>
      </c>
      <c r="W47" s="291">
        <v>3.365201E-05</v>
      </c>
      <c r="X47" s="291">
        <v>0.0003016859</v>
      </c>
      <c r="Y47" s="291">
        <v>0</v>
      </c>
      <c r="Z47" s="291">
        <v>5.971453E-05</v>
      </c>
    </row>
    <row r="48" spans="1:26" s="290" customFormat="1" ht="12.75">
      <c r="A48" s="290">
        <v>2005</v>
      </c>
      <c r="B48" s="290" t="s">
        <v>427</v>
      </c>
      <c r="C48" s="290" t="s">
        <v>428</v>
      </c>
      <c r="D48" s="290">
        <v>2270005030</v>
      </c>
      <c r="E48" s="290" t="s">
        <v>500</v>
      </c>
      <c r="F48" s="290" t="s">
        <v>540</v>
      </c>
      <c r="G48" s="290">
        <v>120</v>
      </c>
      <c r="H48" s="290" t="s">
        <v>496</v>
      </c>
      <c r="I48" s="290" t="s">
        <v>432</v>
      </c>
      <c r="J48" s="290" t="s">
        <v>437</v>
      </c>
      <c r="K48" s="290" t="s">
        <v>434</v>
      </c>
      <c r="L48" s="290" t="s">
        <v>435</v>
      </c>
      <c r="M48" s="290" t="s">
        <v>10</v>
      </c>
      <c r="N48" s="290" t="s">
        <v>10</v>
      </c>
      <c r="O48" s="290" t="s">
        <v>10</v>
      </c>
      <c r="P48" s="291">
        <v>2.028421</v>
      </c>
      <c r="Q48" s="291">
        <v>2.020275</v>
      </c>
      <c r="R48" s="291">
        <v>3.252578</v>
      </c>
      <c r="S48" s="291">
        <v>8.633318E-05</v>
      </c>
      <c r="T48" s="291">
        <v>0.0002457164</v>
      </c>
      <c r="U48" s="291">
        <v>0.0005251598</v>
      </c>
      <c r="V48" s="291">
        <v>0.03537317</v>
      </c>
      <c r="W48" s="291">
        <v>3.872824E-06</v>
      </c>
      <c r="X48" s="291">
        <v>4.144627E-05</v>
      </c>
      <c r="Y48" s="291">
        <v>0</v>
      </c>
      <c r="Z48" s="291">
        <v>7.789704E-06</v>
      </c>
    </row>
    <row r="49" spans="1:26" s="290" customFormat="1" ht="12.75">
      <c r="A49" s="290">
        <v>2005</v>
      </c>
      <c r="B49" s="290" t="s">
        <v>427</v>
      </c>
      <c r="C49" s="290" t="s">
        <v>428</v>
      </c>
      <c r="D49" s="290">
        <v>2270005035</v>
      </c>
      <c r="E49" s="290" t="s">
        <v>501</v>
      </c>
      <c r="F49" s="290" t="s">
        <v>540</v>
      </c>
      <c r="G49" s="290">
        <v>25</v>
      </c>
      <c r="H49" s="290" t="s">
        <v>496</v>
      </c>
      <c r="I49" s="290" t="s">
        <v>432</v>
      </c>
      <c r="J49" s="290" t="s">
        <v>437</v>
      </c>
      <c r="K49" s="290" t="s">
        <v>434</v>
      </c>
      <c r="L49" s="290" t="s">
        <v>435</v>
      </c>
      <c r="M49" s="290" t="s">
        <v>10</v>
      </c>
      <c r="N49" s="290" t="s">
        <v>10</v>
      </c>
      <c r="O49" s="290" t="s">
        <v>10</v>
      </c>
      <c r="P49" s="291">
        <v>9.527432</v>
      </c>
      <c r="Q49" s="291">
        <v>2.875506</v>
      </c>
      <c r="R49" s="291">
        <v>1.57888</v>
      </c>
      <c r="S49" s="291">
        <v>5.326048E-05</v>
      </c>
      <c r="T49" s="291">
        <v>0.0001261369</v>
      </c>
      <c r="U49" s="291">
        <v>0.0001846734</v>
      </c>
      <c r="V49" s="291">
        <v>0.01711274</v>
      </c>
      <c r="W49" s="291">
        <v>2.026531E-06</v>
      </c>
      <c r="X49" s="291">
        <v>1.538928E-05</v>
      </c>
      <c r="Y49" s="291">
        <v>0</v>
      </c>
      <c r="Z49" s="291">
        <v>4.805608E-06</v>
      </c>
    </row>
    <row r="50" spans="1:26" s="290" customFormat="1" ht="12.75">
      <c r="A50" s="290">
        <v>2005</v>
      </c>
      <c r="B50" s="290" t="s">
        <v>427</v>
      </c>
      <c r="C50" s="290" t="s">
        <v>428</v>
      </c>
      <c r="D50" s="290">
        <v>2270005035</v>
      </c>
      <c r="E50" s="290" t="s">
        <v>501</v>
      </c>
      <c r="F50" s="290" t="s">
        <v>540</v>
      </c>
      <c r="G50" s="290">
        <v>50</v>
      </c>
      <c r="H50" s="290" t="s">
        <v>496</v>
      </c>
      <c r="I50" s="290" t="s">
        <v>432</v>
      </c>
      <c r="J50" s="290" t="s">
        <v>437</v>
      </c>
      <c r="K50" s="290" t="s">
        <v>434</v>
      </c>
      <c r="L50" s="290" t="s">
        <v>435</v>
      </c>
      <c r="M50" s="290" t="s">
        <v>10</v>
      </c>
      <c r="N50" s="290" t="s">
        <v>10</v>
      </c>
      <c r="O50" s="290" t="s">
        <v>10</v>
      </c>
      <c r="P50" s="291">
        <v>2.151356</v>
      </c>
      <c r="Q50" s="291">
        <v>0.5312519</v>
      </c>
      <c r="R50" s="291">
        <v>0.5554553</v>
      </c>
      <c r="S50" s="291">
        <v>2.263768E-05</v>
      </c>
      <c r="T50" s="291">
        <v>5.304753E-05</v>
      </c>
      <c r="U50" s="291">
        <v>6.37405E-05</v>
      </c>
      <c r="V50" s="291">
        <v>0.005990384</v>
      </c>
      <c r="W50" s="291">
        <v>7.2278E-07</v>
      </c>
      <c r="X50" s="291">
        <v>5.960479E-06</v>
      </c>
      <c r="Y50" s="291">
        <v>0</v>
      </c>
      <c r="Z50" s="291">
        <v>2.042562E-06</v>
      </c>
    </row>
    <row r="51" spans="1:26" s="290" customFormat="1" ht="12.75">
      <c r="A51" s="290">
        <v>2005</v>
      </c>
      <c r="B51" s="290" t="s">
        <v>427</v>
      </c>
      <c r="C51" s="290" t="s">
        <v>428</v>
      </c>
      <c r="D51" s="290">
        <v>2270005035</v>
      </c>
      <c r="E51" s="290" t="s">
        <v>501</v>
      </c>
      <c r="F51" s="290" t="s">
        <v>540</v>
      </c>
      <c r="G51" s="290">
        <v>120</v>
      </c>
      <c r="H51" s="290" t="s">
        <v>496</v>
      </c>
      <c r="I51" s="290" t="s">
        <v>432</v>
      </c>
      <c r="J51" s="290" t="s">
        <v>437</v>
      </c>
      <c r="K51" s="290" t="s">
        <v>434</v>
      </c>
      <c r="L51" s="290" t="s">
        <v>435</v>
      </c>
      <c r="M51" s="290" t="s">
        <v>10</v>
      </c>
      <c r="N51" s="290" t="s">
        <v>10</v>
      </c>
      <c r="O51" s="290" t="s">
        <v>10</v>
      </c>
      <c r="P51" s="291">
        <v>20.59155</v>
      </c>
      <c r="Q51" s="291">
        <v>5.084838</v>
      </c>
      <c r="R51" s="291">
        <v>13.30082</v>
      </c>
      <c r="S51" s="291">
        <v>0.0003112912</v>
      </c>
      <c r="T51" s="291">
        <v>0.0009365127</v>
      </c>
      <c r="U51" s="291">
        <v>0.002010826</v>
      </c>
      <c r="V51" s="291">
        <v>0.144934</v>
      </c>
      <c r="W51" s="291">
        <v>1.586807E-05</v>
      </c>
      <c r="X51" s="291">
        <v>0.000141741</v>
      </c>
      <c r="Y51" s="291">
        <v>0</v>
      </c>
      <c r="Z51" s="291">
        <v>2.80873E-05</v>
      </c>
    </row>
    <row r="52" spans="1:26" s="290" customFormat="1" ht="12.75">
      <c r="A52" s="290">
        <v>2005</v>
      </c>
      <c r="B52" s="290" t="s">
        <v>427</v>
      </c>
      <c r="C52" s="290" t="s">
        <v>428</v>
      </c>
      <c r="D52" s="290">
        <v>2270005035</v>
      </c>
      <c r="E52" s="290" t="s">
        <v>501</v>
      </c>
      <c r="F52" s="290" t="s">
        <v>540</v>
      </c>
      <c r="G52" s="290">
        <v>175</v>
      </c>
      <c r="H52" s="290" t="s">
        <v>496</v>
      </c>
      <c r="I52" s="290" t="s">
        <v>432</v>
      </c>
      <c r="J52" s="290" t="s">
        <v>437</v>
      </c>
      <c r="K52" s="290" t="s">
        <v>434</v>
      </c>
      <c r="L52" s="290" t="s">
        <v>435</v>
      </c>
      <c r="M52" s="290" t="s">
        <v>10</v>
      </c>
      <c r="N52" s="290" t="s">
        <v>10</v>
      </c>
      <c r="O52" s="290" t="s">
        <v>10</v>
      </c>
      <c r="P52" s="291">
        <v>8.666889</v>
      </c>
      <c r="Q52" s="291">
        <v>2.140186</v>
      </c>
      <c r="R52" s="291">
        <v>9.24234</v>
      </c>
      <c r="S52" s="291">
        <v>0.0001427442</v>
      </c>
      <c r="T52" s="291">
        <v>0.0005200648</v>
      </c>
      <c r="U52" s="291">
        <v>0.001280753</v>
      </c>
      <c r="V52" s="291">
        <v>0.1012232</v>
      </c>
      <c r="W52" s="291">
        <v>1.063006E-05</v>
      </c>
      <c r="X52" s="291">
        <v>5.497525E-05</v>
      </c>
      <c r="Y52" s="291">
        <v>0</v>
      </c>
      <c r="Z52" s="291">
        <v>1.287958E-05</v>
      </c>
    </row>
    <row r="53" spans="1:26" s="290" customFormat="1" ht="12.75">
      <c r="A53" s="290">
        <v>2005</v>
      </c>
      <c r="B53" s="290" t="s">
        <v>427</v>
      </c>
      <c r="C53" s="290" t="s">
        <v>428</v>
      </c>
      <c r="D53" s="290">
        <v>2270005035</v>
      </c>
      <c r="E53" s="290" t="s">
        <v>501</v>
      </c>
      <c r="F53" s="290" t="s">
        <v>540</v>
      </c>
      <c r="G53" s="290">
        <v>250</v>
      </c>
      <c r="H53" s="290" t="s">
        <v>496</v>
      </c>
      <c r="I53" s="290" t="s">
        <v>432</v>
      </c>
      <c r="J53" s="290" t="s">
        <v>433</v>
      </c>
      <c r="K53" s="290" t="s">
        <v>434</v>
      </c>
      <c r="L53" s="290" t="s">
        <v>435</v>
      </c>
      <c r="M53" s="290" t="s">
        <v>10</v>
      </c>
      <c r="N53" s="290" t="s">
        <v>10</v>
      </c>
      <c r="O53" s="290" t="s">
        <v>10</v>
      </c>
      <c r="P53" s="291">
        <v>5.409123</v>
      </c>
      <c r="Q53" s="291">
        <v>1.335719</v>
      </c>
      <c r="R53" s="291">
        <v>9.430622</v>
      </c>
      <c r="S53" s="291">
        <v>0.0001065953</v>
      </c>
      <c r="T53" s="291">
        <v>0.0003342575</v>
      </c>
      <c r="U53" s="291">
        <v>0.001237188</v>
      </c>
      <c r="V53" s="291">
        <v>0.1037572</v>
      </c>
      <c r="W53" s="291">
        <v>1.089618E-05</v>
      </c>
      <c r="X53" s="291">
        <v>3.847886E-05</v>
      </c>
      <c r="Y53" s="291">
        <v>0</v>
      </c>
      <c r="Z53" s="291">
        <v>9.617918E-06</v>
      </c>
    </row>
    <row r="54" spans="1:26" s="290" customFormat="1" ht="12.75">
      <c r="A54" s="290">
        <v>2005</v>
      </c>
      <c r="B54" s="290" t="s">
        <v>427</v>
      </c>
      <c r="C54" s="290" t="s">
        <v>428</v>
      </c>
      <c r="D54" s="290">
        <v>2270005035</v>
      </c>
      <c r="E54" s="290" t="s">
        <v>501</v>
      </c>
      <c r="F54" s="290" t="s">
        <v>540</v>
      </c>
      <c r="G54" s="290">
        <v>500</v>
      </c>
      <c r="H54" s="290" t="s">
        <v>496</v>
      </c>
      <c r="I54" s="290" t="s">
        <v>432</v>
      </c>
      <c r="J54" s="290" t="s">
        <v>433</v>
      </c>
      <c r="K54" s="290" t="s">
        <v>434</v>
      </c>
      <c r="L54" s="290" t="s">
        <v>435</v>
      </c>
      <c r="M54" s="290" t="s">
        <v>10</v>
      </c>
      <c r="N54" s="290" t="s">
        <v>10</v>
      </c>
      <c r="O54" s="290" t="s">
        <v>10</v>
      </c>
      <c r="P54" s="291">
        <v>0.9220095</v>
      </c>
      <c r="Q54" s="291">
        <v>0.2276793</v>
      </c>
      <c r="R54" s="291">
        <v>1.756665</v>
      </c>
      <c r="S54" s="291">
        <v>1.860726E-05</v>
      </c>
      <c r="T54" s="291">
        <v>6.621453E-05</v>
      </c>
      <c r="U54" s="291">
        <v>0.0002218767</v>
      </c>
      <c r="V54" s="291">
        <v>0.01932612</v>
      </c>
      <c r="W54" s="291">
        <v>1.770461E-06</v>
      </c>
      <c r="X54" s="291">
        <v>6.876712E-06</v>
      </c>
      <c r="Y54" s="291">
        <v>0</v>
      </c>
      <c r="Z54" s="291">
        <v>1.678903E-06</v>
      </c>
    </row>
    <row r="55" spans="1:26" s="290" customFormat="1" ht="12.75">
      <c r="A55" s="290">
        <v>2005</v>
      </c>
      <c r="B55" s="290" t="s">
        <v>427</v>
      </c>
      <c r="C55" s="290" t="s">
        <v>428</v>
      </c>
      <c r="D55" s="290">
        <v>2270005040</v>
      </c>
      <c r="E55" s="290" t="s">
        <v>489</v>
      </c>
      <c r="F55" s="290" t="s">
        <v>540</v>
      </c>
      <c r="G55" s="290">
        <v>15</v>
      </c>
      <c r="H55" s="290" t="s">
        <v>496</v>
      </c>
      <c r="I55" s="290" t="s">
        <v>432</v>
      </c>
      <c r="J55" s="290" t="s">
        <v>433</v>
      </c>
      <c r="K55" s="290" t="s">
        <v>434</v>
      </c>
      <c r="L55" s="290" t="s">
        <v>435</v>
      </c>
      <c r="M55" s="290" t="s">
        <v>10</v>
      </c>
      <c r="N55" s="290" t="s">
        <v>10</v>
      </c>
      <c r="O55" s="290" t="s">
        <v>10</v>
      </c>
      <c r="P55" s="291">
        <v>0.2151356</v>
      </c>
      <c r="Q55" s="291">
        <v>0.1552435</v>
      </c>
      <c r="R55" s="291">
        <v>0.04859874</v>
      </c>
      <c r="S55" s="291">
        <v>7.894234E-07</v>
      </c>
      <c r="T55" s="291">
        <v>3.43768E-06</v>
      </c>
      <c r="U55" s="291">
        <v>5.552842E-06</v>
      </c>
      <c r="V55" s="291">
        <v>0.0005309921</v>
      </c>
      <c r="W55" s="291">
        <v>7.711859E-08</v>
      </c>
      <c r="X55" s="291">
        <v>3.613718E-07</v>
      </c>
      <c r="Y55" s="291">
        <v>0</v>
      </c>
      <c r="Z55" s="291">
        <v>7.122841E-08</v>
      </c>
    </row>
    <row r="56" spans="1:26" s="290" customFormat="1" ht="12.75">
      <c r="A56" s="290">
        <v>2005</v>
      </c>
      <c r="B56" s="290" t="s">
        <v>427</v>
      </c>
      <c r="C56" s="290" t="s">
        <v>428</v>
      </c>
      <c r="D56" s="290">
        <v>2270005040</v>
      </c>
      <c r="E56" s="290" t="s">
        <v>489</v>
      </c>
      <c r="F56" s="290" t="s">
        <v>540</v>
      </c>
      <c r="G56" s="290">
        <v>250</v>
      </c>
      <c r="H56" s="290" t="s">
        <v>496</v>
      </c>
      <c r="I56" s="290" t="s">
        <v>432</v>
      </c>
      <c r="J56" s="290" t="s">
        <v>433</v>
      </c>
      <c r="K56" s="290" t="s">
        <v>434</v>
      </c>
      <c r="L56" s="290" t="s">
        <v>435</v>
      </c>
      <c r="M56" s="290" t="s">
        <v>10</v>
      </c>
      <c r="N56" s="290" t="s">
        <v>10</v>
      </c>
      <c r="O56" s="290" t="s">
        <v>10</v>
      </c>
      <c r="P56" s="291">
        <v>0.03073366</v>
      </c>
      <c r="Q56" s="291">
        <v>0.01450402</v>
      </c>
      <c r="R56" s="291">
        <v>0.1578715</v>
      </c>
      <c r="S56" s="291">
        <v>1.869532E-06</v>
      </c>
      <c r="T56" s="291">
        <v>5.753791E-06</v>
      </c>
      <c r="U56" s="291">
        <v>2.114471E-05</v>
      </c>
      <c r="V56" s="291">
        <v>0.001736323</v>
      </c>
      <c r="W56" s="291">
        <v>1.823419E-07</v>
      </c>
      <c r="X56" s="291">
        <v>6.882806E-07</v>
      </c>
      <c r="Y56" s="291">
        <v>0</v>
      </c>
      <c r="Z56" s="291">
        <v>1.686849E-07</v>
      </c>
    </row>
    <row r="57" spans="1:26" s="290" customFormat="1" ht="12.75">
      <c r="A57" s="290">
        <v>2005</v>
      </c>
      <c r="B57" s="290" t="s">
        <v>427</v>
      </c>
      <c r="C57" s="290" t="s">
        <v>428</v>
      </c>
      <c r="D57" s="290">
        <v>2270005040</v>
      </c>
      <c r="E57" s="290" t="s">
        <v>489</v>
      </c>
      <c r="F57" s="290" t="s">
        <v>540</v>
      </c>
      <c r="G57" s="290">
        <v>500</v>
      </c>
      <c r="H57" s="290" t="s">
        <v>496</v>
      </c>
      <c r="I57" s="290" t="s">
        <v>432</v>
      </c>
      <c r="J57" s="290" t="s">
        <v>433</v>
      </c>
      <c r="K57" s="290" t="s">
        <v>434</v>
      </c>
      <c r="L57" s="290" t="s">
        <v>435</v>
      </c>
      <c r="M57" s="290" t="s">
        <v>10</v>
      </c>
      <c r="N57" s="290" t="s">
        <v>10</v>
      </c>
      <c r="O57" s="290" t="s">
        <v>10</v>
      </c>
      <c r="P57" s="291">
        <v>0.09220096</v>
      </c>
      <c r="Q57" s="291">
        <v>0.04351205</v>
      </c>
      <c r="R57" s="291">
        <v>0.845044</v>
      </c>
      <c r="S57" s="291">
        <v>9.296359E-06</v>
      </c>
      <c r="T57" s="291">
        <v>3.45813E-05</v>
      </c>
      <c r="U57" s="291">
        <v>0.0001083456</v>
      </c>
      <c r="V57" s="291">
        <v>0.009291104</v>
      </c>
      <c r="W57" s="291">
        <v>8.511554E-07</v>
      </c>
      <c r="X57" s="291">
        <v>3.484785E-06</v>
      </c>
      <c r="Y57" s="291">
        <v>0</v>
      </c>
      <c r="Z57" s="291">
        <v>8.387956E-07</v>
      </c>
    </row>
    <row r="58" spans="1:26" s="290" customFormat="1" ht="12.75">
      <c r="A58" s="290">
        <v>2005</v>
      </c>
      <c r="B58" s="290" t="s">
        <v>427</v>
      </c>
      <c r="C58" s="290" t="s">
        <v>428</v>
      </c>
      <c r="D58" s="290">
        <v>2270005045</v>
      </c>
      <c r="E58" s="290" t="s">
        <v>502</v>
      </c>
      <c r="F58" s="290" t="s">
        <v>540</v>
      </c>
      <c r="G58" s="290">
        <v>120</v>
      </c>
      <c r="H58" s="290" t="s">
        <v>496</v>
      </c>
      <c r="I58" s="290" t="s">
        <v>432</v>
      </c>
      <c r="J58" s="290" t="s">
        <v>437</v>
      </c>
      <c r="K58" s="290" t="s">
        <v>434</v>
      </c>
      <c r="L58" s="290" t="s">
        <v>435</v>
      </c>
      <c r="M58" s="290" t="s">
        <v>10</v>
      </c>
      <c r="N58" s="290" t="s">
        <v>10</v>
      </c>
      <c r="O58" s="290" t="s">
        <v>10</v>
      </c>
      <c r="P58" s="291">
        <v>233.9753</v>
      </c>
      <c r="Q58" s="291">
        <v>70.61686</v>
      </c>
      <c r="R58" s="291">
        <v>174.1878</v>
      </c>
      <c r="S58" s="291">
        <v>0.004116804</v>
      </c>
      <c r="T58" s="291">
        <v>0.01233023</v>
      </c>
      <c r="U58" s="291">
        <v>0.02646521</v>
      </c>
      <c r="V58" s="291">
        <v>1.897787</v>
      </c>
      <c r="W58" s="291">
        <v>0.0002077788</v>
      </c>
      <c r="X58" s="291">
        <v>0.00188291</v>
      </c>
      <c r="Y58" s="291">
        <v>0</v>
      </c>
      <c r="Z58" s="291">
        <v>0.0003714526</v>
      </c>
    </row>
    <row r="59" spans="1:26" s="290" customFormat="1" ht="12.75">
      <c r="A59" s="290">
        <v>2005</v>
      </c>
      <c r="B59" s="290" t="s">
        <v>427</v>
      </c>
      <c r="C59" s="290" t="s">
        <v>428</v>
      </c>
      <c r="D59" s="290">
        <v>2270005045</v>
      </c>
      <c r="E59" s="290" t="s">
        <v>502</v>
      </c>
      <c r="F59" s="290" t="s">
        <v>540</v>
      </c>
      <c r="G59" s="290">
        <v>175</v>
      </c>
      <c r="H59" s="290" t="s">
        <v>496</v>
      </c>
      <c r="I59" s="290" t="s">
        <v>432</v>
      </c>
      <c r="J59" s="290" t="s">
        <v>437</v>
      </c>
      <c r="K59" s="290" t="s">
        <v>434</v>
      </c>
      <c r="L59" s="290" t="s">
        <v>435</v>
      </c>
      <c r="M59" s="290" t="s">
        <v>10</v>
      </c>
      <c r="N59" s="290" t="s">
        <v>10</v>
      </c>
      <c r="O59" s="290" t="s">
        <v>10</v>
      </c>
      <c r="P59" s="291">
        <v>2.089888</v>
      </c>
      <c r="Q59" s="291">
        <v>0.6307561</v>
      </c>
      <c r="R59" s="291">
        <v>2.976763</v>
      </c>
      <c r="S59" s="291">
        <v>4.644282E-05</v>
      </c>
      <c r="T59" s="291">
        <v>0.0001684175</v>
      </c>
      <c r="U59" s="291">
        <v>0.0004145647</v>
      </c>
      <c r="V59" s="291">
        <v>0.03259847</v>
      </c>
      <c r="W59" s="291">
        <v>3.423361E-06</v>
      </c>
      <c r="X59" s="291">
        <v>1.797065E-05</v>
      </c>
      <c r="Y59" s="291">
        <v>0</v>
      </c>
      <c r="Z59" s="291">
        <v>4.190462E-06</v>
      </c>
    </row>
    <row r="60" spans="1:26" s="290" customFormat="1" ht="12.75">
      <c r="A60" s="290">
        <v>2005</v>
      </c>
      <c r="B60" s="290" t="s">
        <v>427</v>
      </c>
      <c r="C60" s="290" t="s">
        <v>428</v>
      </c>
      <c r="D60" s="290">
        <v>2270005050</v>
      </c>
      <c r="E60" s="290" t="s">
        <v>503</v>
      </c>
      <c r="F60" s="290" t="s">
        <v>540</v>
      </c>
      <c r="G60" s="290">
        <v>15</v>
      </c>
      <c r="H60" s="290" t="s">
        <v>496</v>
      </c>
      <c r="I60" s="290" t="s">
        <v>432</v>
      </c>
      <c r="J60" s="290" t="s">
        <v>437</v>
      </c>
      <c r="K60" s="290" t="s">
        <v>434</v>
      </c>
      <c r="L60" s="290" t="s">
        <v>435</v>
      </c>
      <c r="M60" s="290" t="s">
        <v>10</v>
      </c>
      <c r="N60" s="290" t="s">
        <v>10</v>
      </c>
      <c r="O60" s="290" t="s">
        <v>10</v>
      </c>
      <c r="P60" s="291">
        <v>1.782552</v>
      </c>
      <c r="Q60" s="291">
        <v>3.981185</v>
      </c>
      <c r="R60" s="291">
        <v>1.094418</v>
      </c>
      <c r="S60" s="291">
        <v>1.61783E-05</v>
      </c>
      <c r="T60" s="291">
        <v>7.30949E-05</v>
      </c>
      <c r="U60" s="291">
        <v>0.0001105235</v>
      </c>
      <c r="V60" s="291">
        <v>0.01197113</v>
      </c>
      <c r="W60" s="291">
        <v>1.738626E-06</v>
      </c>
      <c r="X60" s="291">
        <v>7.641171E-06</v>
      </c>
      <c r="Y60" s="291">
        <v>0</v>
      </c>
      <c r="Z60" s="291">
        <v>1.459742E-06</v>
      </c>
    </row>
    <row r="61" spans="1:26" s="290" customFormat="1" ht="12.75">
      <c r="A61" s="290">
        <v>2005</v>
      </c>
      <c r="B61" s="290" t="s">
        <v>427</v>
      </c>
      <c r="C61" s="290" t="s">
        <v>428</v>
      </c>
      <c r="D61" s="290">
        <v>2270005050</v>
      </c>
      <c r="E61" s="290" t="s">
        <v>503</v>
      </c>
      <c r="F61" s="290" t="s">
        <v>540</v>
      </c>
      <c r="G61" s="290">
        <v>25</v>
      </c>
      <c r="H61" s="290" t="s">
        <v>496</v>
      </c>
      <c r="I61" s="290" t="s">
        <v>432</v>
      </c>
      <c r="J61" s="290" t="s">
        <v>437</v>
      </c>
      <c r="K61" s="290" t="s">
        <v>434</v>
      </c>
      <c r="L61" s="290" t="s">
        <v>435</v>
      </c>
      <c r="M61" s="290" t="s">
        <v>10</v>
      </c>
      <c r="N61" s="290" t="s">
        <v>10</v>
      </c>
      <c r="O61" s="290" t="s">
        <v>10</v>
      </c>
      <c r="P61" s="291">
        <v>5.378389</v>
      </c>
      <c r="Q61" s="291">
        <v>12.01219</v>
      </c>
      <c r="R61" s="291">
        <v>6.269413</v>
      </c>
      <c r="S61" s="291">
        <v>0.0001152534</v>
      </c>
      <c r="T61" s="291">
        <v>0.0003265014</v>
      </c>
      <c r="U61" s="291">
        <v>0.0006593716</v>
      </c>
      <c r="V61" s="291">
        <v>0.06862762</v>
      </c>
      <c r="W61" s="291">
        <v>8.127042E-06</v>
      </c>
      <c r="X61" s="291">
        <v>4.286951E-05</v>
      </c>
      <c r="Y61" s="291">
        <v>0</v>
      </c>
      <c r="Z61" s="291">
        <v>1.039913E-05</v>
      </c>
    </row>
    <row r="62" spans="1:26" s="290" customFormat="1" ht="12.75">
      <c r="A62" s="290">
        <v>2005</v>
      </c>
      <c r="B62" s="290" t="s">
        <v>427</v>
      </c>
      <c r="C62" s="290" t="s">
        <v>428</v>
      </c>
      <c r="D62" s="290">
        <v>2270005050</v>
      </c>
      <c r="E62" s="290" t="s">
        <v>503</v>
      </c>
      <c r="F62" s="290" t="s">
        <v>540</v>
      </c>
      <c r="G62" s="290">
        <v>50</v>
      </c>
      <c r="H62" s="290" t="s">
        <v>496</v>
      </c>
      <c r="I62" s="290" t="s">
        <v>432</v>
      </c>
      <c r="J62" s="290" t="s">
        <v>437</v>
      </c>
      <c r="K62" s="290" t="s">
        <v>434</v>
      </c>
      <c r="L62" s="290" t="s">
        <v>435</v>
      </c>
      <c r="M62" s="290" t="s">
        <v>10</v>
      </c>
      <c r="N62" s="290" t="s">
        <v>10</v>
      </c>
      <c r="O62" s="290" t="s">
        <v>10</v>
      </c>
      <c r="P62" s="291">
        <v>6.023796</v>
      </c>
      <c r="Q62" s="291">
        <v>13.05699</v>
      </c>
      <c r="R62" s="291">
        <v>13.00778</v>
      </c>
      <c r="S62" s="291">
        <v>0.0009351536</v>
      </c>
      <c r="T62" s="291">
        <v>0.001990449</v>
      </c>
      <c r="U62" s="291">
        <v>0.001613057</v>
      </c>
      <c r="V62" s="291">
        <v>0.137415</v>
      </c>
      <c r="W62" s="291">
        <v>1.658004E-05</v>
      </c>
      <c r="X62" s="291">
        <v>0.0002037624</v>
      </c>
      <c r="Y62" s="291">
        <v>0</v>
      </c>
      <c r="Z62" s="291">
        <v>8.437742E-05</v>
      </c>
    </row>
    <row r="63" spans="1:26" s="290" customFormat="1" ht="12.75">
      <c r="A63" s="290">
        <v>2005</v>
      </c>
      <c r="B63" s="290" t="s">
        <v>427</v>
      </c>
      <c r="C63" s="290" t="s">
        <v>428</v>
      </c>
      <c r="D63" s="290">
        <v>2270005050</v>
      </c>
      <c r="E63" s="290" t="s">
        <v>503</v>
      </c>
      <c r="F63" s="290" t="s">
        <v>540</v>
      </c>
      <c r="G63" s="290">
        <v>120</v>
      </c>
      <c r="H63" s="290" t="s">
        <v>496</v>
      </c>
      <c r="I63" s="290" t="s">
        <v>432</v>
      </c>
      <c r="J63" s="290" t="s">
        <v>437</v>
      </c>
      <c r="K63" s="290" t="s">
        <v>434</v>
      </c>
      <c r="L63" s="290" t="s">
        <v>435</v>
      </c>
      <c r="M63" s="290" t="s">
        <v>10</v>
      </c>
      <c r="N63" s="290" t="s">
        <v>10</v>
      </c>
      <c r="O63" s="290" t="s">
        <v>10</v>
      </c>
      <c r="P63" s="291">
        <v>0.5532058</v>
      </c>
      <c r="Q63" s="291">
        <v>1.199111</v>
      </c>
      <c r="R63" s="291">
        <v>2.326495</v>
      </c>
      <c r="S63" s="291">
        <v>7.09242E-05</v>
      </c>
      <c r="T63" s="291">
        <v>0.0001908927</v>
      </c>
      <c r="U63" s="291">
        <v>0.000405298</v>
      </c>
      <c r="V63" s="291">
        <v>0.02523948</v>
      </c>
      <c r="W63" s="291">
        <v>2.76334E-06</v>
      </c>
      <c r="X63" s="291">
        <v>3.591316E-05</v>
      </c>
      <c r="Y63" s="291">
        <v>0</v>
      </c>
      <c r="Z63" s="291">
        <v>6.399375E-06</v>
      </c>
    </row>
    <row r="64" spans="1:26" s="290" customFormat="1" ht="12.75">
      <c r="A64" s="290">
        <v>2005</v>
      </c>
      <c r="B64" s="290" t="s">
        <v>427</v>
      </c>
      <c r="C64" s="290" t="s">
        <v>428</v>
      </c>
      <c r="D64" s="290">
        <v>2270005055</v>
      </c>
      <c r="E64" s="290" t="s">
        <v>504</v>
      </c>
      <c r="F64" s="290" t="s">
        <v>540</v>
      </c>
      <c r="G64" s="290">
        <v>15</v>
      </c>
      <c r="H64" s="290" t="s">
        <v>496</v>
      </c>
      <c r="I64" s="290" t="s">
        <v>432</v>
      </c>
      <c r="J64" s="290" t="s">
        <v>437</v>
      </c>
      <c r="K64" s="290" t="s">
        <v>434</v>
      </c>
      <c r="L64" s="290" t="s">
        <v>435</v>
      </c>
      <c r="M64" s="290" t="s">
        <v>10</v>
      </c>
      <c r="N64" s="290" t="s">
        <v>10</v>
      </c>
      <c r="O64" s="290" t="s">
        <v>10</v>
      </c>
      <c r="P64" s="291">
        <v>6.515534</v>
      </c>
      <c r="Q64" s="291">
        <v>7.973164</v>
      </c>
      <c r="R64" s="291">
        <v>2.797244</v>
      </c>
      <c r="S64" s="291">
        <v>4.621991E-05</v>
      </c>
      <c r="T64" s="291">
        <v>0.0001926384</v>
      </c>
      <c r="U64" s="291">
        <v>0.0003076149</v>
      </c>
      <c r="V64" s="291">
        <v>0.03056777</v>
      </c>
      <c r="W64" s="291">
        <v>4.439507E-06</v>
      </c>
      <c r="X64" s="291">
        <v>2.171278E-05</v>
      </c>
      <c r="Y64" s="291">
        <v>0</v>
      </c>
      <c r="Z64" s="291">
        <v>4.170348E-06</v>
      </c>
    </row>
    <row r="65" spans="1:26" s="290" customFormat="1" ht="12.75">
      <c r="A65" s="290">
        <v>2005</v>
      </c>
      <c r="B65" s="290" t="s">
        <v>427</v>
      </c>
      <c r="C65" s="290" t="s">
        <v>428</v>
      </c>
      <c r="D65" s="290">
        <v>2270005055</v>
      </c>
      <c r="E65" s="290" t="s">
        <v>504</v>
      </c>
      <c r="F65" s="290" t="s">
        <v>540</v>
      </c>
      <c r="G65" s="290">
        <v>25</v>
      </c>
      <c r="H65" s="290" t="s">
        <v>496</v>
      </c>
      <c r="I65" s="290" t="s">
        <v>432</v>
      </c>
      <c r="J65" s="290" t="s">
        <v>437</v>
      </c>
      <c r="K65" s="290" t="s">
        <v>434</v>
      </c>
      <c r="L65" s="290" t="s">
        <v>435</v>
      </c>
      <c r="M65" s="290" t="s">
        <v>10</v>
      </c>
      <c r="N65" s="290" t="s">
        <v>10</v>
      </c>
      <c r="O65" s="290" t="s">
        <v>10</v>
      </c>
      <c r="P65" s="291">
        <v>18.13285</v>
      </c>
      <c r="Q65" s="291">
        <v>22.18946</v>
      </c>
      <c r="R65" s="291">
        <v>14.35441</v>
      </c>
      <c r="S65" s="291">
        <v>0.0004300591</v>
      </c>
      <c r="T65" s="291">
        <v>0.001047712</v>
      </c>
      <c r="U65" s="291">
        <v>0.001648888</v>
      </c>
      <c r="V65" s="291">
        <v>0.1559629</v>
      </c>
      <c r="W65" s="291">
        <v>1.846949E-05</v>
      </c>
      <c r="X65" s="291">
        <v>0.0001317</v>
      </c>
      <c r="Y65" s="291">
        <v>0</v>
      </c>
      <c r="Z65" s="291">
        <v>3.880354E-05</v>
      </c>
    </row>
    <row r="66" spans="1:26" s="290" customFormat="1" ht="12.75">
      <c r="A66" s="290">
        <v>2005</v>
      </c>
      <c r="B66" s="290" t="s">
        <v>427</v>
      </c>
      <c r="C66" s="290" t="s">
        <v>428</v>
      </c>
      <c r="D66" s="290">
        <v>2270005055</v>
      </c>
      <c r="E66" s="290" t="s">
        <v>504</v>
      </c>
      <c r="F66" s="290" t="s">
        <v>540</v>
      </c>
      <c r="G66" s="290">
        <v>50</v>
      </c>
      <c r="H66" s="290" t="s">
        <v>496</v>
      </c>
      <c r="I66" s="290" t="s">
        <v>432</v>
      </c>
      <c r="J66" s="290" t="s">
        <v>437</v>
      </c>
      <c r="K66" s="290" t="s">
        <v>434</v>
      </c>
      <c r="L66" s="290" t="s">
        <v>435</v>
      </c>
      <c r="M66" s="290" t="s">
        <v>10</v>
      </c>
      <c r="N66" s="290" t="s">
        <v>10</v>
      </c>
      <c r="O66" s="290" t="s">
        <v>10</v>
      </c>
      <c r="P66" s="291">
        <v>15.85857</v>
      </c>
      <c r="Q66" s="291">
        <v>16.57809</v>
      </c>
      <c r="R66" s="291">
        <v>19.83329</v>
      </c>
      <c r="S66" s="291">
        <v>0.001095977</v>
      </c>
      <c r="T66" s="291">
        <v>0.002424399</v>
      </c>
      <c r="U66" s="291">
        <v>0.002360967</v>
      </c>
      <c r="V66" s="291">
        <v>0.2118587</v>
      </c>
      <c r="W66" s="291">
        <v>2.556218E-05</v>
      </c>
      <c r="X66" s="291">
        <v>0.0002582845</v>
      </c>
      <c r="Y66" s="291">
        <v>0</v>
      </c>
      <c r="Z66" s="291">
        <v>9.888827E-05</v>
      </c>
    </row>
    <row r="67" spans="1:26" s="290" customFormat="1" ht="12.75">
      <c r="A67" s="290">
        <v>2005</v>
      </c>
      <c r="B67" s="290" t="s">
        <v>427</v>
      </c>
      <c r="C67" s="290" t="s">
        <v>428</v>
      </c>
      <c r="D67" s="290">
        <v>2270005055</v>
      </c>
      <c r="E67" s="290" t="s">
        <v>504</v>
      </c>
      <c r="F67" s="290" t="s">
        <v>540</v>
      </c>
      <c r="G67" s="290">
        <v>120</v>
      </c>
      <c r="H67" s="290" t="s">
        <v>496</v>
      </c>
      <c r="I67" s="290" t="s">
        <v>432</v>
      </c>
      <c r="J67" s="290" t="s">
        <v>437</v>
      </c>
      <c r="K67" s="290" t="s">
        <v>434</v>
      </c>
      <c r="L67" s="290" t="s">
        <v>435</v>
      </c>
      <c r="M67" s="290" t="s">
        <v>10</v>
      </c>
      <c r="N67" s="290" t="s">
        <v>10</v>
      </c>
      <c r="O67" s="290" t="s">
        <v>10</v>
      </c>
      <c r="P67" s="291">
        <v>53.53802</v>
      </c>
      <c r="Q67" s="291">
        <v>55.96712</v>
      </c>
      <c r="R67" s="291">
        <v>131.548</v>
      </c>
      <c r="S67" s="291">
        <v>0.003518837</v>
      </c>
      <c r="T67" s="291">
        <v>0.009982236</v>
      </c>
      <c r="U67" s="291">
        <v>0.02132861</v>
      </c>
      <c r="V67" s="291">
        <v>1.430457</v>
      </c>
      <c r="W67" s="291">
        <v>0.0001566134</v>
      </c>
      <c r="X67" s="291">
        <v>0.001694311</v>
      </c>
      <c r="Y67" s="291">
        <v>0</v>
      </c>
      <c r="Z67" s="291">
        <v>0.000317499</v>
      </c>
    </row>
    <row r="68" spans="1:26" s="290" customFormat="1" ht="12.75">
      <c r="A68" s="290">
        <v>2005</v>
      </c>
      <c r="B68" s="290" t="s">
        <v>427</v>
      </c>
      <c r="C68" s="290" t="s">
        <v>428</v>
      </c>
      <c r="D68" s="290">
        <v>2270005055</v>
      </c>
      <c r="E68" s="290" t="s">
        <v>504</v>
      </c>
      <c r="F68" s="290" t="s">
        <v>540</v>
      </c>
      <c r="G68" s="290">
        <v>175</v>
      </c>
      <c r="H68" s="290" t="s">
        <v>496</v>
      </c>
      <c r="I68" s="290" t="s">
        <v>432</v>
      </c>
      <c r="J68" s="290" t="s">
        <v>437</v>
      </c>
      <c r="K68" s="290" t="s">
        <v>434</v>
      </c>
      <c r="L68" s="290" t="s">
        <v>435</v>
      </c>
      <c r="M68" s="290" t="s">
        <v>10</v>
      </c>
      <c r="N68" s="290" t="s">
        <v>10</v>
      </c>
      <c r="O68" s="290" t="s">
        <v>10</v>
      </c>
      <c r="P68" s="291">
        <v>4.45638</v>
      </c>
      <c r="Q68" s="291">
        <v>4.658572</v>
      </c>
      <c r="R68" s="291">
        <v>19.73477</v>
      </c>
      <c r="S68" s="291">
        <v>0.0003498684</v>
      </c>
      <c r="T68" s="291">
        <v>0.001198668</v>
      </c>
      <c r="U68" s="291">
        <v>0.002933278</v>
      </c>
      <c r="V68" s="291">
        <v>0.2158106</v>
      </c>
      <c r="W68" s="291">
        <v>2.266357E-05</v>
      </c>
      <c r="X68" s="291">
        <v>0.0001428428</v>
      </c>
      <c r="Y68" s="291">
        <v>0</v>
      </c>
      <c r="Z68" s="291">
        <v>3.156806E-05</v>
      </c>
    </row>
    <row r="69" spans="1:26" s="290" customFormat="1" ht="12.75">
      <c r="A69" s="290">
        <v>2005</v>
      </c>
      <c r="B69" s="290" t="s">
        <v>427</v>
      </c>
      <c r="C69" s="290" t="s">
        <v>428</v>
      </c>
      <c r="D69" s="290">
        <v>2270005055</v>
      </c>
      <c r="E69" s="290" t="s">
        <v>504</v>
      </c>
      <c r="F69" s="290" t="s">
        <v>540</v>
      </c>
      <c r="G69" s="290">
        <v>250</v>
      </c>
      <c r="H69" s="290" t="s">
        <v>496</v>
      </c>
      <c r="I69" s="290" t="s">
        <v>432</v>
      </c>
      <c r="J69" s="290" t="s">
        <v>433</v>
      </c>
      <c r="K69" s="290" t="s">
        <v>434</v>
      </c>
      <c r="L69" s="290" t="s">
        <v>435</v>
      </c>
      <c r="M69" s="290" t="s">
        <v>10</v>
      </c>
      <c r="N69" s="290" t="s">
        <v>10</v>
      </c>
      <c r="O69" s="290" t="s">
        <v>10</v>
      </c>
      <c r="P69" s="291">
        <v>4.45638</v>
      </c>
      <c r="Q69" s="291">
        <v>4.658572</v>
      </c>
      <c r="R69" s="291">
        <v>28.44344</v>
      </c>
      <c r="S69" s="291">
        <v>0.0003758568</v>
      </c>
      <c r="T69" s="291">
        <v>0.001109212</v>
      </c>
      <c r="U69" s="291">
        <v>0.004008553</v>
      </c>
      <c r="V69" s="291">
        <v>0.3125533</v>
      </c>
      <c r="W69" s="291">
        <v>3.28231E-05</v>
      </c>
      <c r="X69" s="291">
        <v>0.0001442464</v>
      </c>
      <c r="Y69" s="291">
        <v>0</v>
      </c>
      <c r="Z69" s="291">
        <v>3.391295E-05</v>
      </c>
    </row>
    <row r="70" spans="1:26" s="290" customFormat="1" ht="12.75">
      <c r="A70" s="290">
        <v>2005</v>
      </c>
      <c r="B70" s="290" t="s">
        <v>427</v>
      </c>
      <c r="C70" s="290" t="s">
        <v>428</v>
      </c>
      <c r="D70" s="290">
        <v>2270005055</v>
      </c>
      <c r="E70" s="290" t="s">
        <v>504</v>
      </c>
      <c r="F70" s="290" t="s">
        <v>540</v>
      </c>
      <c r="G70" s="290">
        <v>500</v>
      </c>
      <c r="H70" s="290" t="s">
        <v>496</v>
      </c>
      <c r="I70" s="290" t="s">
        <v>432</v>
      </c>
      <c r="J70" s="290" t="s">
        <v>433</v>
      </c>
      <c r="K70" s="290" t="s">
        <v>434</v>
      </c>
      <c r="L70" s="290" t="s">
        <v>435</v>
      </c>
      <c r="M70" s="290" t="s">
        <v>10</v>
      </c>
      <c r="N70" s="290" t="s">
        <v>10</v>
      </c>
      <c r="O70" s="290" t="s">
        <v>10</v>
      </c>
      <c r="P70" s="291">
        <v>1.075678</v>
      </c>
      <c r="Q70" s="291">
        <v>1.124483</v>
      </c>
      <c r="R70" s="291">
        <v>9.88338</v>
      </c>
      <c r="S70" s="291">
        <v>0.0001189988</v>
      </c>
      <c r="T70" s="291">
        <v>0.0004856093</v>
      </c>
      <c r="U70" s="291">
        <v>0.001315114</v>
      </c>
      <c r="V70" s="291">
        <v>0.1084955</v>
      </c>
      <c r="W70" s="291">
        <v>9.939246E-06</v>
      </c>
      <c r="X70" s="291">
        <v>4.601389E-05</v>
      </c>
      <c r="Y70" s="291">
        <v>0</v>
      </c>
      <c r="Z70" s="291">
        <v>1.073707E-05</v>
      </c>
    </row>
    <row r="71" spans="1:26" s="292" customFormat="1" ht="12.75">
      <c r="A71" s="292">
        <v>2005</v>
      </c>
      <c r="B71" s="292" t="s">
        <v>427</v>
      </c>
      <c r="C71" s="292" t="s">
        <v>428</v>
      </c>
      <c r="D71" s="292">
        <v>2265008010</v>
      </c>
      <c r="E71" s="292" t="s">
        <v>508</v>
      </c>
      <c r="F71" s="292" t="s">
        <v>439</v>
      </c>
      <c r="G71" s="292">
        <v>120</v>
      </c>
      <c r="H71" s="292" t="s">
        <v>509</v>
      </c>
      <c r="I71" s="292" t="s">
        <v>432</v>
      </c>
      <c r="J71" s="292" t="s">
        <v>433</v>
      </c>
      <c r="K71" s="292" t="s">
        <v>434</v>
      </c>
      <c r="L71" s="292" t="s">
        <v>435</v>
      </c>
      <c r="M71" s="292" t="s">
        <v>10</v>
      </c>
      <c r="N71" s="292" t="s">
        <v>10</v>
      </c>
      <c r="O71" s="292" t="s">
        <v>10</v>
      </c>
      <c r="P71" s="293">
        <v>50.64348</v>
      </c>
      <c r="Q71" s="293">
        <v>187.4945</v>
      </c>
      <c r="R71" s="293">
        <v>982.125</v>
      </c>
      <c r="S71" s="293">
        <v>0.04423378</v>
      </c>
      <c r="T71" s="293">
        <v>0.698612</v>
      </c>
      <c r="U71" s="293">
        <v>0.101084</v>
      </c>
      <c r="V71" s="293">
        <v>8.211669</v>
      </c>
      <c r="W71" s="293">
        <v>6.779637E-05</v>
      </c>
      <c r="X71" s="293">
        <v>0.0006361525</v>
      </c>
      <c r="Y71" s="293">
        <v>0.002349354</v>
      </c>
      <c r="Z71" s="293">
        <v>0.002483972</v>
      </c>
    </row>
    <row r="72" spans="1:26" s="292" customFormat="1" ht="12.75">
      <c r="A72" s="292">
        <v>2005</v>
      </c>
      <c r="B72" s="292" t="s">
        <v>427</v>
      </c>
      <c r="C72" s="292" t="s">
        <v>428</v>
      </c>
      <c r="D72" s="292">
        <v>2265008015</v>
      </c>
      <c r="E72" s="292" t="s">
        <v>510</v>
      </c>
      <c r="F72" s="292" t="s">
        <v>439</v>
      </c>
      <c r="G72" s="292">
        <v>175</v>
      </c>
      <c r="H72" s="292" t="s">
        <v>509</v>
      </c>
      <c r="I72" s="292" t="s">
        <v>432</v>
      </c>
      <c r="J72" s="292" t="s">
        <v>433</v>
      </c>
      <c r="K72" s="292" t="s">
        <v>434</v>
      </c>
      <c r="L72" s="292" t="s">
        <v>435</v>
      </c>
      <c r="M72" s="292" t="s">
        <v>10</v>
      </c>
      <c r="N72" s="292" t="s">
        <v>10</v>
      </c>
      <c r="O72" s="292" t="s">
        <v>10</v>
      </c>
      <c r="P72" s="293">
        <v>4.833683</v>
      </c>
      <c r="Q72" s="293">
        <v>9.636327</v>
      </c>
      <c r="R72" s="293">
        <v>91.60329</v>
      </c>
      <c r="S72" s="293">
        <v>0.001716337</v>
      </c>
      <c r="T72" s="293">
        <v>0.02886278</v>
      </c>
      <c r="U72" s="293">
        <v>0.01213832</v>
      </c>
      <c r="V72" s="293">
        <v>0.8321242</v>
      </c>
      <c r="W72" s="293">
        <v>8.266282E-06</v>
      </c>
      <c r="X72" s="293">
        <v>6.628269E-05</v>
      </c>
      <c r="Y72" s="293">
        <v>0.0001913634</v>
      </c>
      <c r="Z72" s="293">
        <v>9.718636E-05</v>
      </c>
    </row>
    <row r="73" spans="1:26" s="292" customFormat="1" ht="12.75">
      <c r="A73" s="292">
        <v>2005</v>
      </c>
      <c r="B73" s="292" t="s">
        <v>427</v>
      </c>
      <c r="C73" s="292" t="s">
        <v>428</v>
      </c>
      <c r="D73" s="292">
        <v>2265008020</v>
      </c>
      <c r="E73" s="292" t="s">
        <v>511</v>
      </c>
      <c r="F73" s="292" t="s">
        <v>439</v>
      </c>
      <c r="G73" s="292">
        <v>500</v>
      </c>
      <c r="H73" s="292" t="s">
        <v>509</v>
      </c>
      <c r="I73" s="292" t="s">
        <v>432</v>
      </c>
      <c r="J73" s="292" t="s">
        <v>433</v>
      </c>
      <c r="K73" s="292" t="s">
        <v>434</v>
      </c>
      <c r="L73" s="292" t="s">
        <v>435</v>
      </c>
      <c r="M73" s="292" t="s">
        <v>10</v>
      </c>
      <c r="N73" s="292" t="s">
        <v>10</v>
      </c>
      <c r="O73" s="292" t="s">
        <v>10</v>
      </c>
      <c r="P73" s="293">
        <v>1.591203</v>
      </c>
      <c r="Q73" s="293">
        <v>2.249315</v>
      </c>
      <c r="R73" s="293">
        <v>79.72045</v>
      </c>
      <c r="S73" s="293">
        <v>0.00113118</v>
      </c>
      <c r="T73" s="293">
        <v>0.02485141</v>
      </c>
      <c r="U73" s="293">
        <v>0.008144069</v>
      </c>
      <c r="V73" s="293">
        <v>0.7259815</v>
      </c>
      <c r="W73" s="293">
        <v>7.421227E-06</v>
      </c>
      <c r="X73" s="293">
        <v>5.950667E-05</v>
      </c>
      <c r="Y73" s="293">
        <v>7.666449E-05</v>
      </c>
      <c r="Z73" s="293">
        <v>6.413959E-05</v>
      </c>
    </row>
    <row r="74" spans="1:26" s="292" customFormat="1" ht="12.75">
      <c r="A74" s="292">
        <v>2005</v>
      </c>
      <c r="B74" s="292" t="s">
        <v>427</v>
      </c>
      <c r="C74" s="292" t="s">
        <v>428</v>
      </c>
      <c r="D74" s="292">
        <v>2265008025</v>
      </c>
      <c r="E74" s="292" t="s">
        <v>512</v>
      </c>
      <c r="F74" s="292" t="s">
        <v>439</v>
      </c>
      <c r="G74" s="292">
        <v>175</v>
      </c>
      <c r="H74" s="292" t="s">
        <v>509</v>
      </c>
      <c r="I74" s="292" t="s">
        <v>432</v>
      </c>
      <c r="J74" s="292" t="s">
        <v>433</v>
      </c>
      <c r="K74" s="292" t="s">
        <v>434</v>
      </c>
      <c r="L74" s="292" t="s">
        <v>437</v>
      </c>
      <c r="M74" s="292" t="s">
        <v>10</v>
      </c>
      <c r="N74" s="292" t="s">
        <v>10</v>
      </c>
      <c r="O74" s="292" t="s">
        <v>10</v>
      </c>
      <c r="P74" s="293">
        <v>0.1524801</v>
      </c>
      <c r="Q74" s="293">
        <v>0.009207739</v>
      </c>
      <c r="R74" s="293">
        <v>0.08118144</v>
      </c>
      <c r="S74" s="293">
        <v>1.224762E-06</v>
      </c>
      <c r="T74" s="293">
        <v>2.122672E-05</v>
      </c>
      <c r="U74" s="293">
        <v>9.638012E-06</v>
      </c>
      <c r="V74" s="293">
        <v>0.0007454199</v>
      </c>
      <c r="W74" s="293">
        <v>7.404965E-09</v>
      </c>
      <c r="X74" s="293">
        <v>5.937629E-08</v>
      </c>
      <c r="Y74" s="293">
        <v>1.650383E-07</v>
      </c>
      <c r="Z74" s="293">
        <v>6.95808E-08</v>
      </c>
    </row>
    <row r="75" spans="1:26" s="292" customFormat="1" ht="12.75">
      <c r="A75" s="292">
        <v>2005</v>
      </c>
      <c r="B75" s="292" t="s">
        <v>427</v>
      </c>
      <c r="C75" s="292" t="s">
        <v>428</v>
      </c>
      <c r="D75" s="292">
        <v>2265008030</v>
      </c>
      <c r="E75" s="292" t="s">
        <v>513</v>
      </c>
      <c r="F75" s="292" t="s">
        <v>439</v>
      </c>
      <c r="G75" s="292">
        <v>175</v>
      </c>
      <c r="H75" s="292" t="s">
        <v>509</v>
      </c>
      <c r="I75" s="292" t="s">
        <v>432</v>
      </c>
      <c r="J75" s="292" t="s">
        <v>433</v>
      </c>
      <c r="K75" s="292" t="s">
        <v>434</v>
      </c>
      <c r="L75" s="292" t="s">
        <v>437</v>
      </c>
      <c r="M75" s="292" t="s">
        <v>10</v>
      </c>
      <c r="N75" s="292" t="s">
        <v>10</v>
      </c>
      <c r="O75" s="292" t="s">
        <v>10</v>
      </c>
      <c r="P75" s="293">
        <v>3.507041</v>
      </c>
      <c r="Q75" s="293">
        <v>0.7258213</v>
      </c>
      <c r="R75" s="293">
        <v>7.685309</v>
      </c>
      <c r="S75" s="293">
        <v>0.0001176758</v>
      </c>
      <c r="T75" s="293">
        <v>0.002041158</v>
      </c>
      <c r="U75" s="293">
        <v>0.0009170883</v>
      </c>
      <c r="V75" s="293">
        <v>0.0705113</v>
      </c>
      <c r="W75" s="293">
        <v>7.004558E-07</v>
      </c>
      <c r="X75" s="293">
        <v>5.616565E-06</v>
      </c>
      <c r="Y75" s="293">
        <v>1.438409E-05</v>
      </c>
      <c r="Z75" s="293">
        <v>6.685359E-06</v>
      </c>
    </row>
    <row r="76" spans="1:26" s="292" customFormat="1" ht="12.75">
      <c r="A76" s="292">
        <v>2005</v>
      </c>
      <c r="B76" s="292" t="s">
        <v>427</v>
      </c>
      <c r="C76" s="292" t="s">
        <v>428</v>
      </c>
      <c r="D76" s="292">
        <v>2265008035</v>
      </c>
      <c r="E76" s="292" t="s">
        <v>514</v>
      </c>
      <c r="F76" s="292" t="s">
        <v>439</v>
      </c>
      <c r="G76" s="292">
        <v>120</v>
      </c>
      <c r="H76" s="292" t="s">
        <v>509</v>
      </c>
      <c r="I76" s="292" t="s">
        <v>432</v>
      </c>
      <c r="J76" s="292" t="s">
        <v>433</v>
      </c>
      <c r="K76" s="292" t="s">
        <v>434</v>
      </c>
      <c r="L76" s="292" t="s">
        <v>435</v>
      </c>
      <c r="M76" s="292" t="s">
        <v>10</v>
      </c>
      <c r="N76" s="292" t="s">
        <v>10</v>
      </c>
      <c r="O76" s="292" t="s">
        <v>10</v>
      </c>
      <c r="P76" s="293">
        <v>65.06921</v>
      </c>
      <c r="Q76" s="293">
        <v>156.4577</v>
      </c>
      <c r="R76" s="293">
        <v>843.9526</v>
      </c>
      <c r="S76" s="293">
        <v>0.02164013</v>
      </c>
      <c r="T76" s="293">
        <v>0.4553494</v>
      </c>
      <c r="U76" s="293">
        <v>0.06965966</v>
      </c>
      <c r="V76" s="293">
        <v>7.34658</v>
      </c>
      <c r="W76" s="293">
        <v>7.097822E-05</v>
      </c>
      <c r="X76" s="293">
        <v>0.0005691347</v>
      </c>
      <c r="Y76" s="293">
        <v>0.001743651</v>
      </c>
      <c r="Z76" s="293">
        <v>0.001222642</v>
      </c>
    </row>
    <row r="77" spans="1:26" s="292" customFormat="1" ht="12.75">
      <c r="A77" s="292">
        <v>2005</v>
      </c>
      <c r="B77" s="292" t="s">
        <v>427</v>
      </c>
      <c r="C77" s="292" t="s">
        <v>428</v>
      </c>
      <c r="D77" s="292">
        <v>2265008040</v>
      </c>
      <c r="E77" s="292" t="s">
        <v>515</v>
      </c>
      <c r="F77" s="292" t="s">
        <v>439</v>
      </c>
      <c r="G77" s="292">
        <v>120</v>
      </c>
      <c r="H77" s="292" t="s">
        <v>509</v>
      </c>
      <c r="I77" s="292" t="s">
        <v>432</v>
      </c>
      <c r="J77" s="292" t="s">
        <v>433</v>
      </c>
      <c r="K77" s="292" t="s">
        <v>434</v>
      </c>
      <c r="L77" s="292" t="s">
        <v>435</v>
      </c>
      <c r="M77" s="292" t="s">
        <v>10</v>
      </c>
      <c r="N77" s="292" t="s">
        <v>10</v>
      </c>
      <c r="O77" s="292" t="s">
        <v>10</v>
      </c>
      <c r="P77" s="293">
        <v>30.76432</v>
      </c>
      <c r="Q77" s="293">
        <v>68.39899</v>
      </c>
      <c r="R77" s="293">
        <v>201.8921</v>
      </c>
      <c r="S77" s="293">
        <v>0.005682934</v>
      </c>
      <c r="T77" s="293">
        <v>0.1112765</v>
      </c>
      <c r="U77" s="293">
        <v>0.01794017</v>
      </c>
      <c r="V77" s="293">
        <v>1.751849</v>
      </c>
      <c r="W77" s="293">
        <v>1.69253E-05</v>
      </c>
      <c r="X77" s="293">
        <v>0.0001357145</v>
      </c>
      <c r="Y77" s="293">
        <v>0.000576883</v>
      </c>
      <c r="Z77" s="293">
        <v>0.0003213646</v>
      </c>
    </row>
    <row r="78" spans="1:26" s="292" customFormat="1" ht="12.75">
      <c r="A78" s="292">
        <v>2005</v>
      </c>
      <c r="B78" s="292" t="s">
        <v>427</v>
      </c>
      <c r="C78" s="292" t="s">
        <v>428</v>
      </c>
      <c r="D78" s="292">
        <v>2265008045</v>
      </c>
      <c r="E78" s="292" t="s">
        <v>516</v>
      </c>
      <c r="F78" s="292" t="s">
        <v>439</v>
      </c>
      <c r="G78" s="292">
        <v>120</v>
      </c>
      <c r="H78" s="292" t="s">
        <v>509</v>
      </c>
      <c r="I78" s="292" t="s">
        <v>432</v>
      </c>
      <c r="J78" s="292" t="s">
        <v>433</v>
      </c>
      <c r="K78" s="292" t="s">
        <v>434</v>
      </c>
      <c r="L78" s="292" t="s">
        <v>435</v>
      </c>
      <c r="M78" s="292" t="s">
        <v>10</v>
      </c>
      <c r="N78" s="292" t="s">
        <v>10</v>
      </c>
      <c r="O78" s="292" t="s">
        <v>10</v>
      </c>
      <c r="P78" s="293">
        <v>10.45777</v>
      </c>
      <c r="Q78" s="293">
        <v>25.14553</v>
      </c>
      <c r="R78" s="293">
        <v>135.6398</v>
      </c>
      <c r="S78" s="293">
        <v>0.003478384</v>
      </c>
      <c r="T78" s="293">
        <v>0.07319156</v>
      </c>
      <c r="U78" s="293">
        <v>0.01119696</v>
      </c>
      <c r="V78" s="293">
        <v>1.180726</v>
      </c>
      <c r="W78" s="293">
        <v>1.140746E-05</v>
      </c>
      <c r="X78" s="293">
        <v>9.147004E-05</v>
      </c>
      <c r="Y78" s="293">
        <v>0.0002802594</v>
      </c>
      <c r="Z78" s="293">
        <v>0.0001965246</v>
      </c>
    </row>
    <row r="79" spans="1:26" s="292" customFormat="1" ht="12.75">
      <c r="A79" s="292">
        <v>2005</v>
      </c>
      <c r="B79" s="292" t="s">
        <v>427</v>
      </c>
      <c r="C79" s="292" t="s">
        <v>428</v>
      </c>
      <c r="D79" s="292">
        <v>2265008050</v>
      </c>
      <c r="E79" s="292" t="s">
        <v>517</v>
      </c>
      <c r="F79" s="292" t="s">
        <v>439</v>
      </c>
      <c r="G79" s="292">
        <v>120</v>
      </c>
      <c r="H79" s="292" t="s">
        <v>509</v>
      </c>
      <c r="I79" s="292" t="s">
        <v>432</v>
      </c>
      <c r="J79" s="292" t="s">
        <v>433</v>
      </c>
      <c r="K79" s="292" t="s">
        <v>434</v>
      </c>
      <c r="L79" s="292" t="s">
        <v>435</v>
      </c>
      <c r="M79" s="292" t="s">
        <v>10</v>
      </c>
      <c r="N79" s="292" t="s">
        <v>10</v>
      </c>
      <c r="O79" s="292" t="s">
        <v>10</v>
      </c>
      <c r="P79" s="293">
        <v>8.195739</v>
      </c>
      <c r="Q79" s="293">
        <v>16.17463</v>
      </c>
      <c r="R79" s="293">
        <v>55.73935</v>
      </c>
      <c r="S79" s="293">
        <v>0.001646042</v>
      </c>
      <c r="T79" s="293">
        <v>0.03075532</v>
      </c>
      <c r="U79" s="293">
        <v>0.00520238</v>
      </c>
      <c r="V79" s="293">
        <v>0.4833124</v>
      </c>
      <c r="W79" s="293">
        <v>4.669472E-06</v>
      </c>
      <c r="X79" s="293">
        <v>3.744189E-05</v>
      </c>
      <c r="Y79" s="293">
        <v>0.0001526445</v>
      </c>
      <c r="Z79" s="293">
        <v>9.320914E-05</v>
      </c>
    </row>
    <row r="80" spans="1:26" s="292" customFormat="1" ht="12.75">
      <c r="A80" s="292">
        <v>2005</v>
      </c>
      <c r="B80" s="292" t="s">
        <v>427</v>
      </c>
      <c r="C80" s="292" t="s">
        <v>428</v>
      </c>
      <c r="D80" s="292">
        <v>2265008055</v>
      </c>
      <c r="E80" s="292" t="s">
        <v>518</v>
      </c>
      <c r="F80" s="292" t="s">
        <v>439</v>
      </c>
      <c r="G80" s="292">
        <v>15</v>
      </c>
      <c r="H80" s="292" t="s">
        <v>509</v>
      </c>
      <c r="I80" s="292" t="s">
        <v>432</v>
      </c>
      <c r="J80" s="292" t="s">
        <v>433</v>
      </c>
      <c r="K80" s="292" t="s">
        <v>434</v>
      </c>
      <c r="L80" s="292" t="s">
        <v>435</v>
      </c>
      <c r="M80" s="292" t="s">
        <v>10</v>
      </c>
      <c r="N80" s="292" t="s">
        <v>10</v>
      </c>
      <c r="O80" s="292" t="s">
        <v>10</v>
      </c>
      <c r="P80" s="293">
        <v>2.791909</v>
      </c>
      <c r="Q80" s="293">
        <v>1.149502</v>
      </c>
      <c r="R80" s="293">
        <v>0.7091406</v>
      </c>
      <c r="S80" s="293">
        <v>6.585997E-05</v>
      </c>
      <c r="T80" s="293">
        <v>0.002117675</v>
      </c>
      <c r="U80" s="293">
        <v>3.081108E-05</v>
      </c>
      <c r="V80" s="293">
        <v>0.003264884</v>
      </c>
      <c r="W80" s="293">
        <v>9.30907E-08</v>
      </c>
      <c r="X80" s="293">
        <v>1.639948E-06</v>
      </c>
      <c r="Y80" s="293">
        <v>3.010524E-06</v>
      </c>
      <c r="Z80" s="293">
        <v>3.741615E-06</v>
      </c>
    </row>
    <row r="81" spans="1:26" s="292" customFormat="1" ht="12.75">
      <c r="A81" s="292">
        <v>2005</v>
      </c>
      <c r="B81" s="292" t="s">
        <v>427</v>
      </c>
      <c r="C81" s="292" t="s">
        <v>428</v>
      </c>
      <c r="D81" s="292">
        <v>2265008060</v>
      </c>
      <c r="E81" s="292" t="s">
        <v>519</v>
      </c>
      <c r="F81" s="292" t="s">
        <v>439</v>
      </c>
      <c r="G81" s="292">
        <v>120</v>
      </c>
      <c r="H81" s="292" t="s">
        <v>509</v>
      </c>
      <c r="I81" s="292" t="s">
        <v>432</v>
      </c>
      <c r="J81" s="292" t="s">
        <v>433</v>
      </c>
      <c r="K81" s="292" t="s">
        <v>434</v>
      </c>
      <c r="L81" s="292" t="s">
        <v>435</v>
      </c>
      <c r="M81" s="292" t="s">
        <v>10</v>
      </c>
      <c r="N81" s="292" t="s">
        <v>10</v>
      </c>
      <c r="O81" s="292" t="s">
        <v>10</v>
      </c>
      <c r="P81" s="293">
        <v>3.970231</v>
      </c>
      <c r="Q81" s="293">
        <v>0.2397485</v>
      </c>
      <c r="R81" s="293">
        <v>2.036315</v>
      </c>
      <c r="S81" s="293">
        <v>4.805435E-05</v>
      </c>
      <c r="T81" s="293">
        <v>0.0008811566</v>
      </c>
      <c r="U81" s="293">
        <v>0.0002150768</v>
      </c>
      <c r="V81" s="293">
        <v>0.01808373</v>
      </c>
      <c r="W81" s="293">
        <v>1.74714E-07</v>
      </c>
      <c r="X81" s="293">
        <v>1.400934E-06</v>
      </c>
      <c r="Y81" s="293">
        <v>3.970657E-06</v>
      </c>
      <c r="Z81" s="293">
        <v>2.730048E-06</v>
      </c>
    </row>
    <row r="82" spans="1:26" s="292" customFormat="1" ht="12.75">
      <c r="A82" s="292">
        <v>2005</v>
      </c>
      <c r="B82" s="292" t="s">
        <v>427</v>
      </c>
      <c r="C82" s="292" t="s">
        <v>428</v>
      </c>
      <c r="D82" s="292">
        <v>2265008065</v>
      </c>
      <c r="E82" s="292" t="s">
        <v>520</v>
      </c>
      <c r="F82" s="292" t="s">
        <v>439</v>
      </c>
      <c r="G82" s="292">
        <v>50</v>
      </c>
      <c r="H82" s="292" t="s">
        <v>509</v>
      </c>
      <c r="I82" s="292" t="s">
        <v>432</v>
      </c>
      <c r="J82" s="292" t="s">
        <v>433</v>
      </c>
      <c r="K82" s="292" t="s">
        <v>434</v>
      </c>
      <c r="L82" s="292" t="s">
        <v>435</v>
      </c>
      <c r="M82" s="292" t="s">
        <v>10</v>
      </c>
      <c r="N82" s="292" t="s">
        <v>10</v>
      </c>
      <c r="O82" s="292" t="s">
        <v>10</v>
      </c>
      <c r="P82" s="293">
        <v>7.747715</v>
      </c>
      <c r="Q82" s="293">
        <v>15.4393</v>
      </c>
      <c r="R82" s="293">
        <v>25.88784</v>
      </c>
      <c r="S82" s="293">
        <v>0.0008403955</v>
      </c>
      <c r="T82" s="293">
        <v>0.02969621</v>
      </c>
      <c r="U82" s="293">
        <v>0.001414475</v>
      </c>
      <c r="V82" s="293">
        <v>0.1999637</v>
      </c>
      <c r="W82" s="293">
        <v>2.431194E-06</v>
      </c>
      <c r="X82" s="293">
        <v>1.531702E-05</v>
      </c>
      <c r="Y82" s="293">
        <v>7.508955E-05</v>
      </c>
      <c r="Z82" s="293">
        <v>4.758688E-05</v>
      </c>
    </row>
    <row r="83" spans="1:26" s="292" customFormat="1" ht="12.75">
      <c r="A83" s="292">
        <v>2005</v>
      </c>
      <c r="B83" s="292" t="s">
        <v>427</v>
      </c>
      <c r="C83" s="292" t="s">
        <v>428</v>
      </c>
      <c r="D83" s="292">
        <v>2265008070</v>
      </c>
      <c r="E83" s="292" t="s">
        <v>521</v>
      </c>
      <c r="F83" s="292" t="s">
        <v>439</v>
      </c>
      <c r="G83" s="292">
        <v>175</v>
      </c>
      <c r="H83" s="292" t="s">
        <v>509</v>
      </c>
      <c r="I83" s="292" t="s">
        <v>432</v>
      </c>
      <c r="J83" s="292" t="s">
        <v>433</v>
      </c>
      <c r="K83" s="292" t="s">
        <v>434</v>
      </c>
      <c r="L83" s="292" t="s">
        <v>435</v>
      </c>
      <c r="M83" s="292" t="s">
        <v>10</v>
      </c>
      <c r="N83" s="292" t="s">
        <v>10</v>
      </c>
      <c r="O83" s="292" t="s">
        <v>10</v>
      </c>
      <c r="P83" s="293">
        <v>4.788893</v>
      </c>
      <c r="Q83" s="293">
        <v>0.2891846</v>
      </c>
      <c r="R83" s="293">
        <v>0.8498625</v>
      </c>
      <c r="S83" s="293">
        <v>1.338598E-05</v>
      </c>
      <c r="T83" s="293">
        <v>0.0002207454</v>
      </c>
      <c r="U83" s="293">
        <v>0.0001056832</v>
      </c>
      <c r="V83" s="293">
        <v>0.007803722</v>
      </c>
      <c r="W83" s="293">
        <v>7.752182E-08</v>
      </c>
      <c r="X83" s="293">
        <v>6.21604E-07</v>
      </c>
      <c r="Y83" s="293">
        <v>2.969597E-06</v>
      </c>
      <c r="Z83" s="293">
        <v>7.604798E-07</v>
      </c>
    </row>
    <row r="84" spans="1:26" s="292" customFormat="1" ht="12.75">
      <c r="A84" s="292">
        <v>2005</v>
      </c>
      <c r="B84" s="292" t="s">
        <v>427</v>
      </c>
      <c r="C84" s="292" t="s">
        <v>428</v>
      </c>
      <c r="D84" s="292">
        <v>2265008075</v>
      </c>
      <c r="E84" s="292" t="s">
        <v>522</v>
      </c>
      <c r="F84" s="292" t="s">
        <v>439</v>
      </c>
      <c r="G84" s="292">
        <v>175</v>
      </c>
      <c r="H84" s="292" t="s">
        <v>509</v>
      </c>
      <c r="I84" s="292" t="s">
        <v>432</v>
      </c>
      <c r="J84" s="292" t="s">
        <v>433</v>
      </c>
      <c r="K84" s="292" t="s">
        <v>434</v>
      </c>
      <c r="L84" s="292" t="s">
        <v>437</v>
      </c>
      <c r="M84" s="292" t="s">
        <v>10</v>
      </c>
      <c r="N84" s="292" t="s">
        <v>10</v>
      </c>
      <c r="O84" s="292" t="s">
        <v>10</v>
      </c>
      <c r="P84" s="293">
        <v>6.096866</v>
      </c>
      <c r="Q84" s="293">
        <v>13.32101</v>
      </c>
      <c r="R84" s="293">
        <v>136.5148</v>
      </c>
      <c r="S84" s="293">
        <v>0.001596481</v>
      </c>
      <c r="T84" s="293">
        <v>0.04265736</v>
      </c>
      <c r="U84" s="293">
        <v>0.01089898</v>
      </c>
      <c r="V84" s="293">
        <v>1.244323</v>
      </c>
      <c r="W84" s="293">
        <v>1.236104E-05</v>
      </c>
      <c r="X84" s="293">
        <v>9.911629E-05</v>
      </c>
      <c r="Y84" s="293">
        <v>0.0002050084</v>
      </c>
      <c r="Z84" s="293">
        <v>9.029825E-05</v>
      </c>
    </row>
    <row r="85" spans="1:26" s="292" customFormat="1" ht="12.75">
      <c r="A85" s="292">
        <v>2005</v>
      </c>
      <c r="B85" s="292" t="s">
        <v>427</v>
      </c>
      <c r="C85" s="292" t="s">
        <v>428</v>
      </c>
      <c r="D85" s="292">
        <v>2265008080</v>
      </c>
      <c r="E85" s="292" t="s">
        <v>523</v>
      </c>
      <c r="F85" s="292" t="s">
        <v>439</v>
      </c>
      <c r="G85" s="292">
        <v>15</v>
      </c>
      <c r="H85" s="292" t="s">
        <v>509</v>
      </c>
      <c r="I85" s="292" t="s">
        <v>432</v>
      </c>
      <c r="J85" s="292" t="s">
        <v>433</v>
      </c>
      <c r="K85" s="292" t="s">
        <v>434</v>
      </c>
      <c r="L85" s="292" t="s">
        <v>435</v>
      </c>
      <c r="M85" s="292" t="s">
        <v>10</v>
      </c>
      <c r="N85" s="292" t="s">
        <v>10</v>
      </c>
      <c r="O85" s="292" t="s">
        <v>10</v>
      </c>
      <c r="P85" s="293">
        <v>0.2415448</v>
      </c>
      <c r="Q85" s="293">
        <v>0.09945035</v>
      </c>
      <c r="R85" s="293">
        <v>0.06134907</v>
      </c>
      <c r="S85" s="293">
        <v>5.696537E-06</v>
      </c>
      <c r="T85" s="293">
        <v>0.0001831981</v>
      </c>
      <c r="U85" s="293">
        <v>2.665871E-06</v>
      </c>
      <c r="V85" s="293">
        <v>0.0002824647</v>
      </c>
      <c r="W85" s="293">
        <v>8.053836E-09</v>
      </c>
      <c r="X85" s="293">
        <v>1.418791E-07</v>
      </c>
      <c r="Y85" s="293">
        <v>2.604704E-07</v>
      </c>
      <c r="Z85" s="293">
        <v>3.236297E-07</v>
      </c>
    </row>
    <row r="86" spans="1:26" s="292" customFormat="1" ht="12.75">
      <c r="A86" s="292">
        <v>2005</v>
      </c>
      <c r="B86" s="292" t="s">
        <v>427</v>
      </c>
      <c r="C86" s="292" t="s">
        <v>428</v>
      </c>
      <c r="D86" s="292">
        <v>2265008085</v>
      </c>
      <c r="E86" s="292" t="s">
        <v>524</v>
      </c>
      <c r="F86" s="292" t="s">
        <v>439</v>
      </c>
      <c r="G86" s="292">
        <v>175</v>
      </c>
      <c r="H86" s="292" t="s">
        <v>509</v>
      </c>
      <c r="I86" s="292" t="s">
        <v>432</v>
      </c>
      <c r="J86" s="292" t="s">
        <v>433</v>
      </c>
      <c r="K86" s="292" t="s">
        <v>434</v>
      </c>
      <c r="L86" s="292" t="s">
        <v>435</v>
      </c>
      <c r="M86" s="292" t="s">
        <v>10</v>
      </c>
      <c r="N86" s="292" t="s">
        <v>10</v>
      </c>
      <c r="O86" s="292" t="s">
        <v>10</v>
      </c>
      <c r="P86" s="293">
        <v>7.455744</v>
      </c>
      <c r="Q86" s="293">
        <v>24.80339</v>
      </c>
      <c r="R86" s="293">
        <v>73.95984</v>
      </c>
      <c r="S86" s="293">
        <v>0.001282067</v>
      </c>
      <c r="T86" s="293">
        <v>0.02516179</v>
      </c>
      <c r="U86" s="293">
        <v>0.008586266</v>
      </c>
      <c r="V86" s="293">
        <v>0.6693259</v>
      </c>
      <c r="W86" s="293">
        <v>6.649052E-06</v>
      </c>
      <c r="X86" s="293">
        <v>5.331503E-05</v>
      </c>
      <c r="Y86" s="293">
        <v>0.0002433123</v>
      </c>
      <c r="Z86" s="293">
        <v>7.213167E-05</v>
      </c>
    </row>
    <row r="87" spans="1:26" s="292" customFormat="1" ht="12.75">
      <c r="A87" s="292">
        <v>2005</v>
      </c>
      <c r="B87" s="292" t="s">
        <v>427</v>
      </c>
      <c r="C87" s="292" t="s">
        <v>428</v>
      </c>
      <c r="D87" s="292">
        <v>2265008090</v>
      </c>
      <c r="E87" s="292" t="s">
        <v>525</v>
      </c>
      <c r="F87" s="292" t="s">
        <v>439</v>
      </c>
      <c r="G87" s="292">
        <v>120</v>
      </c>
      <c r="H87" s="292" t="s">
        <v>509</v>
      </c>
      <c r="I87" s="292" t="s">
        <v>432</v>
      </c>
      <c r="J87" s="292" t="s">
        <v>433</v>
      </c>
      <c r="K87" s="292" t="s">
        <v>434</v>
      </c>
      <c r="L87" s="292" t="s">
        <v>435</v>
      </c>
      <c r="M87" s="292" t="s">
        <v>10</v>
      </c>
      <c r="N87" s="292" t="s">
        <v>10</v>
      </c>
      <c r="O87" s="292" t="s">
        <v>10</v>
      </c>
      <c r="P87" s="293">
        <v>13.59631</v>
      </c>
      <c r="Q87" s="293">
        <v>14.03222</v>
      </c>
      <c r="R87" s="293">
        <v>68.91243</v>
      </c>
      <c r="S87" s="293">
        <v>0.002257436</v>
      </c>
      <c r="T87" s="293">
        <v>0.036557</v>
      </c>
      <c r="U87" s="293">
        <v>0.007445646</v>
      </c>
      <c r="V87" s="293">
        <v>0.5989933</v>
      </c>
      <c r="W87" s="293">
        <v>5.787113E-06</v>
      </c>
      <c r="X87" s="293">
        <v>4.64036E-05</v>
      </c>
      <c r="Y87" s="293">
        <v>0.0001761338</v>
      </c>
      <c r="Z87" s="293">
        <v>0.0001282223</v>
      </c>
    </row>
    <row r="88" spans="1:26" s="292" customFormat="1" ht="12.75">
      <c r="A88" s="292">
        <v>2005</v>
      </c>
      <c r="B88" s="292" t="s">
        <v>427</v>
      </c>
      <c r="C88" s="292" t="s">
        <v>428</v>
      </c>
      <c r="D88" s="292">
        <v>2265008095</v>
      </c>
      <c r="E88" s="292" t="s">
        <v>526</v>
      </c>
      <c r="F88" s="292" t="s">
        <v>439</v>
      </c>
      <c r="G88" s="292">
        <v>175</v>
      </c>
      <c r="H88" s="292" t="s">
        <v>509</v>
      </c>
      <c r="I88" s="292" t="s">
        <v>432</v>
      </c>
      <c r="J88" s="292" t="s">
        <v>433</v>
      </c>
      <c r="K88" s="292" t="s">
        <v>434</v>
      </c>
      <c r="L88" s="292" t="s">
        <v>435</v>
      </c>
      <c r="M88" s="292" t="s">
        <v>10</v>
      </c>
      <c r="N88" s="292" t="s">
        <v>10</v>
      </c>
      <c r="O88" s="292" t="s">
        <v>10</v>
      </c>
      <c r="P88" s="293">
        <v>9.548907</v>
      </c>
      <c r="Q88" s="293">
        <v>11.7684</v>
      </c>
      <c r="R88" s="293">
        <v>69.59377</v>
      </c>
      <c r="S88" s="293">
        <v>0.001153778</v>
      </c>
      <c r="T88" s="293">
        <v>0.02041026</v>
      </c>
      <c r="U88" s="293">
        <v>0.008507121</v>
      </c>
      <c r="V88" s="293">
        <v>0.6351466</v>
      </c>
      <c r="W88" s="293">
        <v>6.309517E-06</v>
      </c>
      <c r="X88" s="293">
        <v>5.059248E-05</v>
      </c>
      <c r="Y88" s="293">
        <v>0.0001727426</v>
      </c>
      <c r="Z88" s="293">
        <v>6.546608E-05</v>
      </c>
    </row>
    <row r="89" spans="1:26" s="292" customFormat="1" ht="12.75">
      <c r="A89" s="292">
        <v>2005</v>
      </c>
      <c r="B89" s="292" t="s">
        <v>427</v>
      </c>
      <c r="C89" s="292" t="s">
        <v>428</v>
      </c>
      <c r="D89" s="292">
        <v>2265008100</v>
      </c>
      <c r="E89" s="292" t="s">
        <v>527</v>
      </c>
      <c r="F89" s="292" t="s">
        <v>439</v>
      </c>
      <c r="G89" s="292">
        <v>50</v>
      </c>
      <c r="H89" s="292" t="s">
        <v>509</v>
      </c>
      <c r="I89" s="292" t="s">
        <v>432</v>
      </c>
      <c r="J89" s="292" t="s">
        <v>433</v>
      </c>
      <c r="K89" s="292" t="s">
        <v>434</v>
      </c>
      <c r="L89" s="292" t="s">
        <v>435</v>
      </c>
      <c r="M89" s="292" t="s">
        <v>10</v>
      </c>
      <c r="N89" s="292" t="s">
        <v>10</v>
      </c>
      <c r="O89" s="292" t="s">
        <v>10</v>
      </c>
      <c r="P89" s="293">
        <v>14.10188</v>
      </c>
      <c r="Q89" s="293">
        <v>7.083461</v>
      </c>
      <c r="R89" s="293">
        <v>19.01453</v>
      </c>
      <c r="S89" s="293">
        <v>0.0007091105</v>
      </c>
      <c r="T89" s="293">
        <v>0.01775122</v>
      </c>
      <c r="U89" s="293">
        <v>0.001296713</v>
      </c>
      <c r="V89" s="293">
        <v>0.1529037</v>
      </c>
      <c r="W89" s="293">
        <v>1.859029E-06</v>
      </c>
      <c r="X89" s="293">
        <v>1.171227E-05</v>
      </c>
      <c r="Y89" s="293">
        <v>5.06484E-05</v>
      </c>
      <c r="Z89" s="293">
        <v>4.028575E-05</v>
      </c>
    </row>
    <row r="90" spans="1:26" s="292" customFormat="1" ht="12.75">
      <c r="A90" s="292">
        <v>2005</v>
      </c>
      <c r="B90" s="292" t="s">
        <v>427</v>
      </c>
      <c r="C90" s="292" t="s">
        <v>428</v>
      </c>
      <c r="D90" s="292">
        <v>2265008101</v>
      </c>
      <c r="E90" s="292" t="s">
        <v>528</v>
      </c>
      <c r="F90" s="292" t="s">
        <v>439</v>
      </c>
      <c r="G90" s="292">
        <v>175</v>
      </c>
      <c r="H90" s="292" t="s">
        <v>509</v>
      </c>
      <c r="I90" s="292" t="s">
        <v>432</v>
      </c>
      <c r="J90" s="292" t="s">
        <v>433</v>
      </c>
      <c r="K90" s="292" t="s">
        <v>434</v>
      </c>
      <c r="L90" s="292" t="s">
        <v>435</v>
      </c>
      <c r="M90" s="292" t="s">
        <v>10</v>
      </c>
      <c r="N90" s="292" t="s">
        <v>10</v>
      </c>
      <c r="O90" s="292" t="s">
        <v>10</v>
      </c>
      <c r="P90" s="293">
        <v>6.502535</v>
      </c>
      <c r="Q90" s="293">
        <v>3.346581</v>
      </c>
      <c r="R90" s="293">
        <v>22.39131</v>
      </c>
      <c r="S90" s="293">
        <v>0.000365904</v>
      </c>
      <c r="T90" s="293">
        <v>0.00610857</v>
      </c>
      <c r="U90" s="293">
        <v>0.002806771</v>
      </c>
      <c r="V90" s="293">
        <v>0.2050944</v>
      </c>
      <c r="W90" s="293">
        <v>1.815137E-06</v>
      </c>
      <c r="X90" s="293">
        <v>1.633676E-05</v>
      </c>
      <c r="Y90" s="293">
        <v>5.349417E-05</v>
      </c>
      <c r="Z90" s="293">
        <v>2.078761E-05</v>
      </c>
    </row>
    <row r="91" spans="1:26" s="292" customFormat="1" ht="12.75">
      <c r="A91" s="292">
        <v>2005</v>
      </c>
      <c r="B91" s="292" t="s">
        <v>427</v>
      </c>
      <c r="C91" s="292" t="s">
        <v>428</v>
      </c>
      <c r="D91" s="292">
        <v>2265008102</v>
      </c>
      <c r="E91" s="292" t="s">
        <v>529</v>
      </c>
      <c r="F91" s="292" t="s">
        <v>439</v>
      </c>
      <c r="G91" s="292">
        <v>120</v>
      </c>
      <c r="H91" s="292" t="s">
        <v>509</v>
      </c>
      <c r="I91" s="292" t="s">
        <v>432</v>
      </c>
      <c r="J91" s="292" t="s">
        <v>433</v>
      </c>
      <c r="K91" s="292" t="s">
        <v>434</v>
      </c>
      <c r="L91" s="292" t="s">
        <v>435</v>
      </c>
      <c r="M91" s="292" t="s">
        <v>10</v>
      </c>
      <c r="N91" s="292" t="s">
        <v>10</v>
      </c>
      <c r="O91" s="292" t="s">
        <v>10</v>
      </c>
      <c r="P91" s="293">
        <v>0.6267503</v>
      </c>
      <c r="Q91" s="293">
        <v>0.6222437</v>
      </c>
      <c r="R91" s="293">
        <v>1.659703</v>
      </c>
      <c r="S91" s="293">
        <v>5.363831E-05</v>
      </c>
      <c r="T91" s="293">
        <v>0.0008731502</v>
      </c>
      <c r="U91" s="293">
        <v>0.0001787214</v>
      </c>
      <c r="V91" s="293">
        <v>0.01444054</v>
      </c>
      <c r="W91" s="293">
        <v>1.192225E-07</v>
      </c>
      <c r="X91" s="293">
        <v>1.118699E-06</v>
      </c>
      <c r="Y91" s="293">
        <v>5.628935E-06</v>
      </c>
      <c r="Z91" s="293">
        <v>3.047281E-06</v>
      </c>
    </row>
    <row r="92" spans="1:26" s="292" customFormat="1" ht="12.75">
      <c r="A92" s="292">
        <v>2005</v>
      </c>
      <c r="B92" s="292" t="s">
        <v>427</v>
      </c>
      <c r="C92" s="292" t="s">
        <v>428</v>
      </c>
      <c r="D92" s="292">
        <v>2265008103</v>
      </c>
      <c r="E92" s="292" t="s">
        <v>530</v>
      </c>
      <c r="F92" s="292" t="s">
        <v>439</v>
      </c>
      <c r="G92" s="292">
        <v>120</v>
      </c>
      <c r="H92" s="292" t="s">
        <v>509</v>
      </c>
      <c r="I92" s="292" t="s">
        <v>432</v>
      </c>
      <c r="J92" s="292" t="s">
        <v>433</v>
      </c>
      <c r="K92" s="292" t="s">
        <v>434</v>
      </c>
      <c r="L92" s="292" t="s">
        <v>435</v>
      </c>
      <c r="M92" s="292" t="s">
        <v>10</v>
      </c>
      <c r="N92" s="292" t="s">
        <v>10</v>
      </c>
      <c r="O92" s="292" t="s">
        <v>10</v>
      </c>
      <c r="P92" s="293">
        <v>0.3917189</v>
      </c>
      <c r="Q92" s="293">
        <v>0.9676862</v>
      </c>
      <c r="R92" s="293">
        <v>8.179223</v>
      </c>
      <c r="S92" s="293">
        <v>0.0003693759</v>
      </c>
      <c r="T92" s="293">
        <v>0.005457325</v>
      </c>
      <c r="U92" s="293">
        <v>0.0008913066</v>
      </c>
      <c r="V92" s="293">
        <v>0.06895066</v>
      </c>
      <c r="W92" s="293">
        <v>5.692636E-07</v>
      </c>
      <c r="X92" s="293">
        <v>5.341562E-06</v>
      </c>
      <c r="Y92" s="293">
        <v>1.629007E-05</v>
      </c>
      <c r="Z92" s="293">
        <v>2.086323E-05</v>
      </c>
    </row>
    <row r="93" spans="1:26" s="292" customFormat="1" ht="12.75">
      <c r="A93" s="292">
        <v>2005</v>
      </c>
      <c r="B93" s="292" t="s">
        <v>427</v>
      </c>
      <c r="C93" s="292" t="s">
        <v>428</v>
      </c>
      <c r="D93" s="292">
        <v>2265008105</v>
      </c>
      <c r="E93" s="292" t="s">
        <v>531</v>
      </c>
      <c r="F93" s="292" t="s">
        <v>439</v>
      </c>
      <c r="G93" s="292">
        <v>250</v>
      </c>
      <c r="H93" s="292" t="s">
        <v>509</v>
      </c>
      <c r="I93" s="292" t="s">
        <v>432</v>
      </c>
      <c r="J93" s="292" t="s">
        <v>433</v>
      </c>
      <c r="K93" s="292" t="s">
        <v>434</v>
      </c>
      <c r="L93" s="292" t="s">
        <v>435</v>
      </c>
      <c r="M93" s="292" t="s">
        <v>10</v>
      </c>
      <c r="N93" s="292" t="s">
        <v>10</v>
      </c>
      <c r="O93" s="292" t="s">
        <v>10</v>
      </c>
      <c r="P93" s="293">
        <v>27.50618</v>
      </c>
      <c r="Q93" s="293">
        <v>63.4352</v>
      </c>
      <c r="R93" s="293">
        <v>203.5766</v>
      </c>
      <c r="S93" s="293">
        <v>0.004022821</v>
      </c>
      <c r="T93" s="293">
        <v>0.06784933</v>
      </c>
      <c r="U93" s="293">
        <v>0.02800394</v>
      </c>
      <c r="V93" s="293">
        <v>1.842672</v>
      </c>
      <c r="W93" s="293">
        <v>1.883641E-05</v>
      </c>
      <c r="X93" s="293">
        <v>0.0001510387</v>
      </c>
      <c r="Y93" s="293">
        <v>0.0007198646</v>
      </c>
      <c r="Z93" s="293">
        <v>0.0002273903</v>
      </c>
    </row>
    <row r="94" spans="1:26" s="292" customFormat="1" ht="12.75">
      <c r="A94" s="292">
        <v>2005</v>
      </c>
      <c r="B94" s="292" t="s">
        <v>427</v>
      </c>
      <c r="C94" s="292" t="s">
        <v>428</v>
      </c>
      <c r="D94" s="292">
        <v>2265008106</v>
      </c>
      <c r="E94" s="292" t="s">
        <v>532</v>
      </c>
      <c r="F94" s="292" t="s">
        <v>439</v>
      </c>
      <c r="G94" s="292">
        <v>250</v>
      </c>
      <c r="H94" s="292" t="s">
        <v>509</v>
      </c>
      <c r="I94" s="292" t="s">
        <v>432</v>
      </c>
      <c r="J94" s="292" t="s">
        <v>433</v>
      </c>
      <c r="K94" s="292" t="s">
        <v>434</v>
      </c>
      <c r="L94" s="292" t="s">
        <v>435</v>
      </c>
      <c r="M94" s="292" t="s">
        <v>10</v>
      </c>
      <c r="N94" s="292" t="s">
        <v>10</v>
      </c>
      <c r="O94" s="292" t="s">
        <v>10</v>
      </c>
      <c r="P94" s="293">
        <v>5.548797</v>
      </c>
      <c r="Q94" s="293">
        <v>15.45598</v>
      </c>
      <c r="R94" s="293">
        <v>146.501</v>
      </c>
      <c r="S94" s="293">
        <v>0.002992757</v>
      </c>
      <c r="T94" s="293">
        <v>0.05097277</v>
      </c>
      <c r="U94" s="293">
        <v>0.02033374</v>
      </c>
      <c r="V94" s="293">
        <v>1.322307</v>
      </c>
      <c r="W94" s="293">
        <v>1.155095E-05</v>
      </c>
      <c r="X94" s="293">
        <v>0.0001083858</v>
      </c>
      <c r="Y94" s="293">
        <v>0.0003135743</v>
      </c>
      <c r="Z94" s="293">
        <v>0.0001688355</v>
      </c>
    </row>
    <row r="95" spans="1:26" s="292" customFormat="1" ht="12.75">
      <c r="A95" s="292">
        <v>2005</v>
      </c>
      <c r="B95" s="292" t="s">
        <v>427</v>
      </c>
      <c r="C95" s="292" t="s">
        <v>428</v>
      </c>
      <c r="D95" s="292">
        <v>2265008110</v>
      </c>
      <c r="E95" s="292" t="s">
        <v>533</v>
      </c>
      <c r="F95" s="292" t="s">
        <v>439</v>
      </c>
      <c r="G95" s="292">
        <v>175</v>
      </c>
      <c r="H95" s="292" t="s">
        <v>509</v>
      </c>
      <c r="I95" s="292" t="s">
        <v>432</v>
      </c>
      <c r="J95" s="292" t="s">
        <v>433</v>
      </c>
      <c r="K95" s="292" t="s">
        <v>434</v>
      </c>
      <c r="L95" s="292" t="s">
        <v>435</v>
      </c>
      <c r="M95" s="292" t="s">
        <v>10</v>
      </c>
      <c r="N95" s="292" t="s">
        <v>10</v>
      </c>
      <c r="O95" s="292" t="s">
        <v>10</v>
      </c>
      <c r="P95" s="293">
        <v>2.416788</v>
      </c>
      <c r="Q95" s="293">
        <v>2.056447</v>
      </c>
      <c r="R95" s="293">
        <v>5.602781</v>
      </c>
      <c r="S95" s="293">
        <v>9.442322E-05</v>
      </c>
      <c r="T95" s="293">
        <v>0.001581337</v>
      </c>
      <c r="U95" s="293">
        <v>0.0007100599</v>
      </c>
      <c r="V95" s="293">
        <v>0.05122501</v>
      </c>
      <c r="W95" s="293">
        <v>5.088669E-07</v>
      </c>
      <c r="X95" s="293">
        <v>4.080321E-06</v>
      </c>
      <c r="Y95" s="293">
        <v>2.048234E-05</v>
      </c>
      <c r="Z95" s="293">
        <v>5.364341E-06</v>
      </c>
    </row>
    <row r="96" spans="1:26" s="292" customFormat="1" ht="12.75">
      <c r="A96" s="292">
        <v>2005</v>
      </c>
      <c r="B96" s="292" t="s">
        <v>427</v>
      </c>
      <c r="C96" s="292" t="s">
        <v>428</v>
      </c>
      <c r="D96" s="292">
        <v>2265008111</v>
      </c>
      <c r="E96" s="292" t="s">
        <v>534</v>
      </c>
      <c r="F96" s="292" t="s">
        <v>439</v>
      </c>
      <c r="G96" s="292">
        <v>175</v>
      </c>
      <c r="H96" s="292" t="s">
        <v>509</v>
      </c>
      <c r="I96" s="292" t="s">
        <v>432</v>
      </c>
      <c r="J96" s="292" t="s">
        <v>433</v>
      </c>
      <c r="K96" s="292" t="s">
        <v>434</v>
      </c>
      <c r="L96" s="292" t="s">
        <v>435</v>
      </c>
      <c r="M96" s="292" t="s">
        <v>10</v>
      </c>
      <c r="N96" s="292" t="s">
        <v>10</v>
      </c>
      <c r="O96" s="292" t="s">
        <v>10</v>
      </c>
      <c r="P96" s="293">
        <v>4.647668</v>
      </c>
      <c r="Q96" s="293">
        <v>19.48394</v>
      </c>
      <c r="R96" s="293">
        <v>153.4238</v>
      </c>
      <c r="S96" s="293">
        <v>0.003393837</v>
      </c>
      <c r="T96" s="293">
        <v>0.05839569</v>
      </c>
      <c r="U96" s="293">
        <v>0.02168772</v>
      </c>
      <c r="V96" s="293">
        <v>1.375924</v>
      </c>
      <c r="W96" s="293">
        <v>1.168024E-05</v>
      </c>
      <c r="X96" s="293">
        <v>0.000109599</v>
      </c>
      <c r="Y96" s="293">
        <v>0.0003607293</v>
      </c>
      <c r="Z96" s="293">
        <v>0.0001900944</v>
      </c>
    </row>
    <row r="97" spans="1:26" s="292" customFormat="1" ht="12.75">
      <c r="A97" s="292">
        <v>2005</v>
      </c>
      <c r="B97" s="292" t="s">
        <v>427</v>
      </c>
      <c r="C97" s="292" t="s">
        <v>428</v>
      </c>
      <c r="D97" s="292">
        <v>2266008010</v>
      </c>
      <c r="E97" s="292" t="s">
        <v>508</v>
      </c>
      <c r="F97" s="292" t="s">
        <v>536</v>
      </c>
      <c r="G97" s="292">
        <v>175</v>
      </c>
      <c r="H97" s="292" t="s">
        <v>509</v>
      </c>
      <c r="I97" s="292" t="s">
        <v>432</v>
      </c>
      <c r="J97" s="292" t="s">
        <v>433</v>
      </c>
      <c r="K97" s="292" t="s">
        <v>434</v>
      </c>
      <c r="L97" s="292" t="s">
        <v>435</v>
      </c>
      <c r="M97" s="292" t="s">
        <v>10</v>
      </c>
      <c r="N97" s="292" t="s">
        <v>10</v>
      </c>
      <c r="O97" s="292" t="s">
        <v>10</v>
      </c>
      <c r="P97" s="293">
        <v>5.489598</v>
      </c>
      <c r="Q97" s="293">
        <v>2.344593</v>
      </c>
      <c r="R97" s="293">
        <v>21.75583</v>
      </c>
      <c r="S97" s="293">
        <v>2.253986E-05</v>
      </c>
      <c r="T97" s="293">
        <v>0.003826761</v>
      </c>
      <c r="U97" s="293">
        <v>0.001835408</v>
      </c>
      <c r="V97" s="293">
        <v>0.1465076</v>
      </c>
      <c r="W97" s="293">
        <v>0</v>
      </c>
      <c r="X97" s="293">
        <v>1.302946E-05</v>
      </c>
      <c r="Y97" s="293">
        <v>0</v>
      </c>
      <c r="Z97" s="293">
        <v>0.0001889415</v>
      </c>
    </row>
    <row r="98" spans="1:26" s="292" customFormat="1" ht="12.75">
      <c r="A98" s="292">
        <v>2005</v>
      </c>
      <c r="B98" s="292" t="s">
        <v>427</v>
      </c>
      <c r="C98" s="292" t="s">
        <v>428</v>
      </c>
      <c r="D98" s="292">
        <v>2266008025</v>
      </c>
      <c r="E98" s="292" t="s">
        <v>512</v>
      </c>
      <c r="F98" s="292" t="s">
        <v>536</v>
      </c>
      <c r="G98" s="292">
        <v>175</v>
      </c>
      <c r="H98" s="292" t="s">
        <v>509</v>
      </c>
      <c r="I98" s="292" t="s">
        <v>432</v>
      </c>
      <c r="J98" s="292" t="s">
        <v>433</v>
      </c>
      <c r="K98" s="292" t="s">
        <v>434</v>
      </c>
      <c r="L98" s="292" t="s">
        <v>437</v>
      </c>
      <c r="M98" s="292" t="s">
        <v>10</v>
      </c>
      <c r="N98" s="292" t="s">
        <v>10</v>
      </c>
      <c r="O98" s="292" t="s">
        <v>10</v>
      </c>
      <c r="P98" s="293">
        <v>0.9148803</v>
      </c>
      <c r="Q98" s="293">
        <v>0.05524645</v>
      </c>
      <c r="R98" s="293">
        <v>0.5934271</v>
      </c>
      <c r="S98" s="293">
        <v>5.933193E-07</v>
      </c>
      <c r="T98" s="293">
        <v>9.875988E-05</v>
      </c>
      <c r="U98" s="293">
        <v>4.946235E-05</v>
      </c>
      <c r="V98" s="293">
        <v>0.004005881</v>
      </c>
      <c r="W98" s="293">
        <v>0</v>
      </c>
      <c r="X98" s="293">
        <v>3.562578E-07</v>
      </c>
      <c r="Y98" s="293">
        <v>0</v>
      </c>
      <c r="Z98" s="293">
        <v>4.973531E-06</v>
      </c>
    </row>
    <row r="99" spans="1:26" s="292" customFormat="1" ht="12.75">
      <c r="A99" s="292">
        <v>2005</v>
      </c>
      <c r="B99" s="292" t="s">
        <v>427</v>
      </c>
      <c r="C99" s="292" t="s">
        <v>428</v>
      </c>
      <c r="D99" s="292">
        <v>2266008035</v>
      </c>
      <c r="E99" s="292" t="s">
        <v>514</v>
      </c>
      <c r="F99" s="292" t="s">
        <v>536</v>
      </c>
      <c r="G99" s="292">
        <v>120</v>
      </c>
      <c r="H99" s="292" t="s">
        <v>509</v>
      </c>
      <c r="I99" s="292" t="s">
        <v>432</v>
      </c>
      <c r="J99" s="292" t="s">
        <v>433</v>
      </c>
      <c r="K99" s="292" t="s">
        <v>434</v>
      </c>
      <c r="L99" s="292" t="s">
        <v>435</v>
      </c>
      <c r="M99" s="292" t="s">
        <v>10</v>
      </c>
      <c r="N99" s="292" t="s">
        <v>10</v>
      </c>
      <c r="O99" s="292" t="s">
        <v>10</v>
      </c>
      <c r="P99" s="293">
        <v>12.96094</v>
      </c>
      <c r="Q99" s="293">
        <v>29.50295</v>
      </c>
      <c r="R99" s="293">
        <v>184.9359</v>
      </c>
      <c r="S99" s="293">
        <v>0.0003917612</v>
      </c>
      <c r="T99" s="293">
        <v>0.05234539</v>
      </c>
      <c r="U99" s="293">
        <v>0.01588591</v>
      </c>
      <c r="V99" s="293">
        <v>1.20675</v>
      </c>
      <c r="W99" s="293">
        <v>0</v>
      </c>
      <c r="X99" s="293">
        <v>0.0001073207</v>
      </c>
      <c r="Y99" s="293">
        <v>0</v>
      </c>
      <c r="Z99" s="293">
        <v>0.003283957</v>
      </c>
    </row>
    <row r="100" spans="1:26" s="292" customFormat="1" ht="12.75">
      <c r="A100" s="292">
        <v>2005</v>
      </c>
      <c r="B100" s="292" t="s">
        <v>427</v>
      </c>
      <c r="C100" s="292" t="s">
        <v>428</v>
      </c>
      <c r="D100" s="292">
        <v>2266008040</v>
      </c>
      <c r="E100" s="292" t="s">
        <v>515</v>
      </c>
      <c r="F100" s="292" t="s">
        <v>536</v>
      </c>
      <c r="G100" s="292">
        <v>120</v>
      </c>
      <c r="H100" s="292" t="s">
        <v>509</v>
      </c>
      <c r="I100" s="292" t="s">
        <v>432</v>
      </c>
      <c r="J100" s="292" t="s">
        <v>433</v>
      </c>
      <c r="K100" s="292" t="s">
        <v>434</v>
      </c>
      <c r="L100" s="292" t="s">
        <v>435</v>
      </c>
      <c r="M100" s="292" t="s">
        <v>10</v>
      </c>
      <c r="N100" s="292" t="s">
        <v>10</v>
      </c>
      <c r="O100" s="292" t="s">
        <v>10</v>
      </c>
      <c r="P100" s="293">
        <v>3.447726</v>
      </c>
      <c r="Q100" s="293">
        <v>5.214368</v>
      </c>
      <c r="R100" s="293">
        <v>17.67215</v>
      </c>
      <c r="S100" s="293">
        <v>3.150993E-05</v>
      </c>
      <c r="T100" s="293">
        <v>0.004493973</v>
      </c>
      <c r="U100" s="293">
        <v>0.001499321</v>
      </c>
      <c r="V100" s="293">
        <v>0.1163354</v>
      </c>
      <c r="W100" s="293">
        <v>0</v>
      </c>
      <c r="X100" s="293">
        <v>1.034614E-05</v>
      </c>
      <c r="Y100" s="293">
        <v>0</v>
      </c>
      <c r="Z100" s="293">
        <v>0.0002641337</v>
      </c>
    </row>
    <row r="101" spans="1:26" s="292" customFormat="1" ht="12.75">
      <c r="A101" s="292">
        <v>2005</v>
      </c>
      <c r="B101" s="292" t="s">
        <v>427</v>
      </c>
      <c r="C101" s="292" t="s">
        <v>428</v>
      </c>
      <c r="D101" s="292">
        <v>2266008045</v>
      </c>
      <c r="E101" s="292" t="s">
        <v>516</v>
      </c>
      <c r="F101" s="292" t="s">
        <v>536</v>
      </c>
      <c r="G101" s="292">
        <v>120</v>
      </c>
      <c r="H101" s="292" t="s">
        <v>509</v>
      </c>
      <c r="I101" s="292" t="s">
        <v>432</v>
      </c>
      <c r="J101" s="292" t="s">
        <v>433</v>
      </c>
      <c r="K101" s="292" t="s">
        <v>434</v>
      </c>
      <c r="L101" s="292" t="s">
        <v>435</v>
      </c>
      <c r="M101" s="292" t="s">
        <v>10</v>
      </c>
      <c r="N101" s="292" t="s">
        <v>10</v>
      </c>
      <c r="O101" s="292" t="s">
        <v>10</v>
      </c>
      <c r="P101" s="293">
        <v>0.2959748</v>
      </c>
      <c r="Q101" s="293">
        <v>0.7116661</v>
      </c>
      <c r="R101" s="293">
        <v>4.389812</v>
      </c>
      <c r="S101" s="293">
        <v>5.31796E-06</v>
      </c>
      <c r="T101" s="293">
        <v>0.001041878</v>
      </c>
      <c r="U101" s="293">
        <v>0.0002674432</v>
      </c>
      <c r="V101" s="293">
        <v>0.02910905</v>
      </c>
      <c r="W101" s="293">
        <v>0</v>
      </c>
      <c r="X101" s="293">
        <v>2.588775E-06</v>
      </c>
      <c r="Y101" s="293">
        <v>0</v>
      </c>
      <c r="Z101" s="293">
        <v>4.457807E-05</v>
      </c>
    </row>
    <row r="102" spans="1:26" s="292" customFormat="1" ht="12.75">
      <c r="A102" s="292">
        <v>2005</v>
      </c>
      <c r="B102" s="292" t="s">
        <v>427</v>
      </c>
      <c r="C102" s="292" t="s">
        <v>428</v>
      </c>
      <c r="D102" s="292">
        <v>2266008050</v>
      </c>
      <c r="E102" s="292" t="s">
        <v>517</v>
      </c>
      <c r="F102" s="292" t="s">
        <v>536</v>
      </c>
      <c r="G102" s="292">
        <v>120</v>
      </c>
      <c r="H102" s="292" t="s">
        <v>509</v>
      </c>
      <c r="I102" s="292" t="s">
        <v>432</v>
      </c>
      <c r="J102" s="292" t="s">
        <v>433</v>
      </c>
      <c r="K102" s="292" t="s">
        <v>434</v>
      </c>
      <c r="L102" s="292" t="s">
        <v>435</v>
      </c>
      <c r="M102" s="292" t="s">
        <v>10</v>
      </c>
      <c r="N102" s="292" t="s">
        <v>10</v>
      </c>
      <c r="O102" s="292" t="s">
        <v>10</v>
      </c>
      <c r="P102" s="293">
        <v>1.391729</v>
      </c>
      <c r="Q102" s="293">
        <v>3.941173</v>
      </c>
      <c r="R102" s="293">
        <v>15.82153</v>
      </c>
      <c r="S102" s="293">
        <v>3.731618E-05</v>
      </c>
      <c r="T102" s="293">
        <v>0.004804047</v>
      </c>
      <c r="U102" s="293">
        <v>0.00137106</v>
      </c>
      <c r="V102" s="293">
        <v>0.1025847</v>
      </c>
      <c r="W102" s="293">
        <v>0</v>
      </c>
      <c r="X102" s="293">
        <v>9.123238E-06</v>
      </c>
      <c r="Y102" s="293">
        <v>0</v>
      </c>
      <c r="Z102" s="293">
        <v>0.0003128048</v>
      </c>
    </row>
    <row r="103" spans="1:26" s="292" customFormat="1" ht="12.75">
      <c r="A103" s="292">
        <v>2005</v>
      </c>
      <c r="B103" s="292" t="s">
        <v>427</v>
      </c>
      <c r="C103" s="292" t="s">
        <v>428</v>
      </c>
      <c r="D103" s="292">
        <v>2266008065</v>
      </c>
      <c r="E103" s="292" t="s">
        <v>520</v>
      </c>
      <c r="F103" s="292" t="s">
        <v>536</v>
      </c>
      <c r="G103" s="292">
        <v>50</v>
      </c>
      <c r="H103" s="292" t="s">
        <v>509</v>
      </c>
      <c r="I103" s="292" t="s">
        <v>432</v>
      </c>
      <c r="J103" s="292" t="s">
        <v>433</v>
      </c>
      <c r="K103" s="292" t="s">
        <v>434</v>
      </c>
      <c r="L103" s="292" t="s">
        <v>435</v>
      </c>
      <c r="M103" s="292" t="s">
        <v>10</v>
      </c>
      <c r="N103" s="292" t="s">
        <v>10</v>
      </c>
      <c r="O103" s="292" t="s">
        <v>10</v>
      </c>
      <c r="P103" s="293">
        <v>18.12965</v>
      </c>
      <c r="Q103" s="293">
        <v>36.12796</v>
      </c>
      <c r="R103" s="293">
        <v>58.61205</v>
      </c>
      <c r="S103" s="293">
        <v>6.275899E-05</v>
      </c>
      <c r="T103" s="293">
        <v>0.004970544</v>
      </c>
      <c r="U103" s="293">
        <v>0.00434856</v>
      </c>
      <c r="V103" s="293">
        <v>0.4030174</v>
      </c>
      <c r="W103" s="293">
        <v>0</v>
      </c>
      <c r="X103" s="293">
        <v>3.584183E-05</v>
      </c>
      <c r="Y103" s="293">
        <v>0</v>
      </c>
      <c r="Z103" s="293">
        <v>0.0005260806</v>
      </c>
    </row>
    <row r="104" spans="1:26" s="292" customFormat="1" ht="12.75">
      <c r="A104" s="292">
        <v>2005</v>
      </c>
      <c r="B104" s="292" t="s">
        <v>427</v>
      </c>
      <c r="C104" s="292" t="s">
        <v>428</v>
      </c>
      <c r="D104" s="292">
        <v>2266008070</v>
      </c>
      <c r="E104" s="292" t="s">
        <v>521</v>
      </c>
      <c r="F104" s="292" t="s">
        <v>536</v>
      </c>
      <c r="G104" s="292">
        <v>175</v>
      </c>
      <c r="H104" s="292" t="s">
        <v>509</v>
      </c>
      <c r="I104" s="292" t="s">
        <v>432</v>
      </c>
      <c r="J104" s="292" t="s">
        <v>433</v>
      </c>
      <c r="K104" s="292" t="s">
        <v>434</v>
      </c>
      <c r="L104" s="292" t="s">
        <v>435</v>
      </c>
      <c r="M104" s="292" t="s">
        <v>10</v>
      </c>
      <c r="N104" s="292" t="s">
        <v>10</v>
      </c>
      <c r="O104" s="292" t="s">
        <v>10</v>
      </c>
      <c r="P104" s="293">
        <v>0.6081134</v>
      </c>
      <c r="Q104" s="293">
        <v>0.9419158</v>
      </c>
      <c r="R104" s="293">
        <v>3.667499</v>
      </c>
      <c r="S104" s="293">
        <v>4.202084E-06</v>
      </c>
      <c r="T104" s="293">
        <v>0.0007503473</v>
      </c>
      <c r="U104" s="293">
        <v>0.0003206664</v>
      </c>
      <c r="V104" s="293">
        <v>0.0245171</v>
      </c>
      <c r="W104" s="293">
        <v>0</v>
      </c>
      <c r="X104" s="293">
        <v>2.180396E-06</v>
      </c>
      <c r="Y104" s="293">
        <v>0</v>
      </c>
      <c r="Z104" s="293">
        <v>3.522419E-05</v>
      </c>
    </row>
    <row r="105" spans="1:26" s="292" customFormat="1" ht="12.75">
      <c r="A105" s="292">
        <v>2005</v>
      </c>
      <c r="B105" s="292" t="s">
        <v>427</v>
      </c>
      <c r="C105" s="292" t="s">
        <v>428</v>
      </c>
      <c r="D105" s="292">
        <v>2266008085</v>
      </c>
      <c r="E105" s="292" t="s">
        <v>524</v>
      </c>
      <c r="F105" s="292" t="s">
        <v>536</v>
      </c>
      <c r="G105" s="292">
        <v>175</v>
      </c>
      <c r="H105" s="292" t="s">
        <v>509</v>
      </c>
      <c r="I105" s="292" t="s">
        <v>432</v>
      </c>
      <c r="J105" s="292" t="s">
        <v>433</v>
      </c>
      <c r="K105" s="292" t="s">
        <v>434</v>
      </c>
      <c r="L105" s="292" t="s">
        <v>435</v>
      </c>
      <c r="M105" s="292" t="s">
        <v>10</v>
      </c>
      <c r="N105" s="292" t="s">
        <v>10</v>
      </c>
      <c r="O105" s="292" t="s">
        <v>10</v>
      </c>
      <c r="P105" s="293">
        <v>0.5455421</v>
      </c>
      <c r="Q105" s="293">
        <v>0.5784561</v>
      </c>
      <c r="R105" s="293">
        <v>2.084776</v>
      </c>
      <c r="S105" s="293">
        <v>2.289443E-06</v>
      </c>
      <c r="T105" s="293">
        <v>0.000400583</v>
      </c>
      <c r="U105" s="293">
        <v>0.0001795049</v>
      </c>
      <c r="V105" s="293">
        <v>0.01398116</v>
      </c>
      <c r="W105" s="293">
        <v>0</v>
      </c>
      <c r="X105" s="293">
        <v>1.243395E-06</v>
      </c>
      <c r="Y105" s="293">
        <v>0</v>
      </c>
      <c r="Z105" s="293">
        <v>1.919138E-05</v>
      </c>
    </row>
    <row r="106" spans="1:26" s="292" customFormat="1" ht="12.75">
      <c r="A106" s="292">
        <v>2005</v>
      </c>
      <c r="B106" s="292" t="s">
        <v>427</v>
      </c>
      <c r="C106" s="292" t="s">
        <v>428</v>
      </c>
      <c r="D106" s="292">
        <v>2266008090</v>
      </c>
      <c r="E106" s="292" t="s">
        <v>525</v>
      </c>
      <c r="F106" s="292" t="s">
        <v>536</v>
      </c>
      <c r="G106" s="292">
        <v>120</v>
      </c>
      <c r="H106" s="292" t="s">
        <v>509</v>
      </c>
      <c r="I106" s="292" t="s">
        <v>432</v>
      </c>
      <c r="J106" s="292" t="s">
        <v>433</v>
      </c>
      <c r="K106" s="292" t="s">
        <v>434</v>
      </c>
      <c r="L106" s="292" t="s">
        <v>435</v>
      </c>
      <c r="M106" s="292" t="s">
        <v>10</v>
      </c>
      <c r="N106" s="292" t="s">
        <v>10</v>
      </c>
      <c r="O106" s="292" t="s">
        <v>10</v>
      </c>
      <c r="P106" s="293">
        <v>0.5098618</v>
      </c>
      <c r="Q106" s="293">
        <v>0.4768063</v>
      </c>
      <c r="R106" s="293">
        <v>2.675252</v>
      </c>
      <c r="S106" s="293">
        <v>4.081537E-06</v>
      </c>
      <c r="T106" s="293">
        <v>0.0006212799</v>
      </c>
      <c r="U106" s="293">
        <v>0.000224797</v>
      </c>
      <c r="V106" s="293">
        <v>0.01772969</v>
      </c>
      <c r="W106" s="293">
        <v>0</v>
      </c>
      <c r="X106" s="293">
        <v>1.576767E-06</v>
      </c>
      <c r="Y106" s="293">
        <v>0</v>
      </c>
      <c r="Z106" s="293">
        <v>3.421371E-05</v>
      </c>
    </row>
    <row r="107" spans="1:26" s="292" customFormat="1" ht="12.75">
      <c r="A107" s="292">
        <v>2005</v>
      </c>
      <c r="B107" s="292" t="s">
        <v>427</v>
      </c>
      <c r="C107" s="292" t="s">
        <v>428</v>
      </c>
      <c r="D107" s="292">
        <v>2266008100</v>
      </c>
      <c r="E107" s="292" t="s">
        <v>538</v>
      </c>
      <c r="F107" s="292" t="s">
        <v>536</v>
      </c>
      <c r="G107" s="292">
        <v>50</v>
      </c>
      <c r="H107" s="292" t="s">
        <v>509</v>
      </c>
      <c r="I107" s="292" t="s">
        <v>432</v>
      </c>
      <c r="J107" s="292" t="s">
        <v>433</v>
      </c>
      <c r="K107" s="292" t="s">
        <v>434</v>
      </c>
      <c r="L107" s="292" t="s">
        <v>435</v>
      </c>
      <c r="M107" s="292" t="s">
        <v>10</v>
      </c>
      <c r="N107" s="292" t="s">
        <v>10</v>
      </c>
      <c r="O107" s="292" t="s">
        <v>10</v>
      </c>
      <c r="P107" s="293">
        <v>2.663689</v>
      </c>
      <c r="Q107" s="293">
        <v>7.436431</v>
      </c>
      <c r="R107" s="293">
        <v>20.36141</v>
      </c>
      <c r="S107" s="293">
        <v>4.482315E-05</v>
      </c>
      <c r="T107" s="293">
        <v>0.002289009</v>
      </c>
      <c r="U107" s="293">
        <v>0.002250977</v>
      </c>
      <c r="V107" s="293">
        <v>0.1382591</v>
      </c>
      <c r="W107" s="293">
        <v>0</v>
      </c>
      <c r="X107" s="293">
        <v>1.229589E-05</v>
      </c>
      <c r="Y107" s="293">
        <v>0</v>
      </c>
      <c r="Z107" s="293">
        <v>0.0003757324</v>
      </c>
    </row>
    <row r="108" spans="1:26" s="292" customFormat="1" ht="12.75">
      <c r="A108" s="292">
        <v>2005</v>
      </c>
      <c r="B108" s="292" t="s">
        <v>427</v>
      </c>
      <c r="C108" s="292" t="s">
        <v>428</v>
      </c>
      <c r="D108" s="292">
        <v>2266008101</v>
      </c>
      <c r="E108" s="292" t="s">
        <v>528</v>
      </c>
      <c r="F108" s="292" t="s">
        <v>536</v>
      </c>
      <c r="G108" s="292">
        <v>175</v>
      </c>
      <c r="H108" s="292" t="s">
        <v>509</v>
      </c>
      <c r="I108" s="292" t="s">
        <v>432</v>
      </c>
      <c r="J108" s="292" t="s">
        <v>433</v>
      </c>
      <c r="K108" s="292" t="s">
        <v>434</v>
      </c>
      <c r="L108" s="292" t="s">
        <v>435</v>
      </c>
      <c r="M108" s="292" t="s">
        <v>10</v>
      </c>
      <c r="N108" s="292" t="s">
        <v>10</v>
      </c>
      <c r="O108" s="292" t="s">
        <v>10</v>
      </c>
      <c r="P108" s="293">
        <v>0.2350314</v>
      </c>
      <c r="Q108" s="293">
        <v>0.007741489</v>
      </c>
      <c r="R108" s="293">
        <v>0.08301192</v>
      </c>
      <c r="S108" s="293">
        <v>8.27712E-08</v>
      </c>
      <c r="T108" s="293">
        <v>1.375608E-05</v>
      </c>
      <c r="U108" s="293">
        <v>6.912756E-06</v>
      </c>
      <c r="V108" s="293">
        <v>0.0005604662</v>
      </c>
      <c r="W108" s="293">
        <v>0</v>
      </c>
      <c r="X108" s="293">
        <v>4.984433E-08</v>
      </c>
      <c r="Y108" s="293">
        <v>0</v>
      </c>
      <c r="Z108" s="293">
        <v>6.938338E-07</v>
      </c>
    </row>
    <row r="109" spans="1:26" s="292" customFormat="1" ht="12.75">
      <c r="A109" s="292">
        <v>2005</v>
      </c>
      <c r="B109" s="292" t="s">
        <v>427</v>
      </c>
      <c r="C109" s="292" t="s">
        <v>428</v>
      </c>
      <c r="D109" s="292">
        <v>2266008102</v>
      </c>
      <c r="E109" s="292" t="s">
        <v>529</v>
      </c>
      <c r="F109" s="292" t="s">
        <v>536</v>
      </c>
      <c r="G109" s="292">
        <v>50</v>
      </c>
      <c r="H109" s="292" t="s">
        <v>509</v>
      </c>
      <c r="I109" s="292" t="s">
        <v>432</v>
      </c>
      <c r="J109" s="292" t="s">
        <v>433</v>
      </c>
      <c r="K109" s="292" t="s">
        <v>434</v>
      </c>
      <c r="L109" s="292" t="s">
        <v>435</v>
      </c>
      <c r="M109" s="292" t="s">
        <v>10</v>
      </c>
      <c r="N109" s="292" t="s">
        <v>10</v>
      </c>
      <c r="O109" s="292" t="s">
        <v>10</v>
      </c>
      <c r="P109" s="293">
        <v>0.2350313</v>
      </c>
      <c r="Q109" s="293">
        <v>0.1793445</v>
      </c>
      <c r="R109" s="293">
        <v>0.445361</v>
      </c>
      <c r="S109" s="293">
        <v>5.67044E-07</v>
      </c>
      <c r="T109" s="293">
        <v>3.646797E-05</v>
      </c>
      <c r="U109" s="293">
        <v>4.554258E-05</v>
      </c>
      <c r="V109" s="293">
        <v>0.003060975</v>
      </c>
      <c r="W109" s="293">
        <v>0</v>
      </c>
      <c r="X109" s="293">
        <v>2.722238E-07</v>
      </c>
      <c r="Y109" s="293">
        <v>0</v>
      </c>
      <c r="Z109" s="293">
        <v>4.753275E-06</v>
      </c>
    </row>
    <row r="110" spans="1:26" s="292" customFormat="1" ht="12.75">
      <c r="A110" s="292">
        <v>2005</v>
      </c>
      <c r="B110" s="292" t="s">
        <v>427</v>
      </c>
      <c r="C110" s="292" t="s">
        <v>428</v>
      </c>
      <c r="D110" s="292">
        <v>2266008105</v>
      </c>
      <c r="E110" s="292" t="s">
        <v>531</v>
      </c>
      <c r="F110" s="292" t="s">
        <v>536</v>
      </c>
      <c r="G110" s="292">
        <v>250</v>
      </c>
      <c r="H110" s="292" t="s">
        <v>509</v>
      </c>
      <c r="I110" s="292" t="s">
        <v>432</v>
      </c>
      <c r="J110" s="292" t="s">
        <v>433</v>
      </c>
      <c r="K110" s="292" t="s">
        <v>434</v>
      </c>
      <c r="L110" s="292" t="s">
        <v>435</v>
      </c>
      <c r="M110" s="292" t="s">
        <v>10</v>
      </c>
      <c r="N110" s="292" t="s">
        <v>10</v>
      </c>
      <c r="O110" s="292" t="s">
        <v>10</v>
      </c>
      <c r="P110" s="293">
        <v>2.69513</v>
      </c>
      <c r="Q110" s="293">
        <v>9.60962</v>
      </c>
      <c r="R110" s="293">
        <v>38.72604</v>
      </c>
      <c r="S110" s="293">
        <v>4.47996E-05</v>
      </c>
      <c r="T110" s="293">
        <v>0.008935527</v>
      </c>
      <c r="U110" s="293">
        <v>0.003162896</v>
      </c>
      <c r="V110" s="293">
        <v>0.2572751</v>
      </c>
      <c r="W110" s="293">
        <v>0</v>
      </c>
      <c r="X110" s="293">
        <v>2.288043E-05</v>
      </c>
      <c r="Y110" s="293">
        <v>0</v>
      </c>
      <c r="Z110" s="293">
        <v>0.000375535</v>
      </c>
    </row>
    <row r="111" spans="1:26" s="292" customFormat="1" ht="12.75">
      <c r="A111" s="292">
        <v>2005</v>
      </c>
      <c r="B111" s="292" t="s">
        <v>427</v>
      </c>
      <c r="C111" s="292" t="s">
        <v>428</v>
      </c>
      <c r="D111" s="292">
        <v>2266008106</v>
      </c>
      <c r="E111" s="292" t="s">
        <v>532</v>
      </c>
      <c r="F111" s="292" t="s">
        <v>536</v>
      </c>
      <c r="G111" s="292">
        <v>250</v>
      </c>
      <c r="H111" s="292" t="s">
        <v>509</v>
      </c>
      <c r="I111" s="292" t="s">
        <v>432</v>
      </c>
      <c r="J111" s="292" t="s">
        <v>433</v>
      </c>
      <c r="K111" s="292" t="s">
        <v>434</v>
      </c>
      <c r="L111" s="292" t="s">
        <v>435</v>
      </c>
      <c r="M111" s="292" t="s">
        <v>10</v>
      </c>
      <c r="N111" s="292" t="s">
        <v>10</v>
      </c>
      <c r="O111" s="292" t="s">
        <v>10</v>
      </c>
      <c r="P111" s="293">
        <v>1.030491</v>
      </c>
      <c r="Q111" s="293">
        <v>1.277366</v>
      </c>
      <c r="R111" s="293">
        <v>15.11773</v>
      </c>
      <c r="S111" s="293">
        <v>1.686634E-05</v>
      </c>
      <c r="T111" s="293">
        <v>0.002973993</v>
      </c>
      <c r="U111" s="293">
        <v>0.00130908</v>
      </c>
      <c r="V111" s="293">
        <v>0.1012655</v>
      </c>
      <c r="W111" s="293">
        <v>0</v>
      </c>
      <c r="X111" s="293">
        <v>9.005919E-06</v>
      </c>
      <c r="Y111" s="293">
        <v>0</v>
      </c>
      <c r="Z111" s="293">
        <v>0.000141383</v>
      </c>
    </row>
    <row r="112" spans="1:26" s="292" customFormat="1" ht="12.75">
      <c r="A112" s="292">
        <v>2005</v>
      </c>
      <c r="B112" s="292" t="s">
        <v>427</v>
      </c>
      <c r="C112" s="292" t="s">
        <v>428</v>
      </c>
      <c r="D112" s="292">
        <v>2270008010</v>
      </c>
      <c r="E112" s="292" t="s">
        <v>508</v>
      </c>
      <c r="F112" s="292" t="s">
        <v>540</v>
      </c>
      <c r="G112" s="292">
        <v>120</v>
      </c>
      <c r="H112" s="292" t="s">
        <v>509</v>
      </c>
      <c r="I112" s="292" t="s">
        <v>432</v>
      </c>
      <c r="J112" s="292" t="s">
        <v>433</v>
      </c>
      <c r="K112" s="292" t="s">
        <v>434</v>
      </c>
      <c r="L112" s="292" t="s">
        <v>435</v>
      </c>
      <c r="M112" s="292" t="s">
        <v>10</v>
      </c>
      <c r="N112" s="292" t="s">
        <v>10</v>
      </c>
      <c r="O112" s="292" t="s">
        <v>10</v>
      </c>
      <c r="P112" s="293">
        <v>4.037784</v>
      </c>
      <c r="Q112" s="293">
        <v>14.50775</v>
      </c>
      <c r="R112" s="293">
        <v>39.81879</v>
      </c>
      <c r="S112" s="293">
        <v>0.001222766</v>
      </c>
      <c r="T112" s="293">
        <v>0.003312023</v>
      </c>
      <c r="U112" s="293">
        <v>0.006800833</v>
      </c>
      <c r="V112" s="293">
        <v>0.4318752</v>
      </c>
      <c r="W112" s="293">
        <v>4.535383E-05</v>
      </c>
      <c r="X112" s="293">
        <v>0.0006422842</v>
      </c>
      <c r="Y112" s="293">
        <v>0</v>
      </c>
      <c r="Z112" s="293">
        <v>0.0001103282</v>
      </c>
    </row>
    <row r="113" spans="1:26" s="292" customFormat="1" ht="12.75">
      <c r="A113" s="292">
        <v>2005</v>
      </c>
      <c r="B113" s="292" t="s">
        <v>427</v>
      </c>
      <c r="C113" s="292" t="s">
        <v>428</v>
      </c>
      <c r="D113" s="292">
        <v>2270008015</v>
      </c>
      <c r="E113" s="292" t="s">
        <v>510</v>
      </c>
      <c r="F113" s="292" t="s">
        <v>540</v>
      </c>
      <c r="G113" s="292">
        <v>250</v>
      </c>
      <c r="H113" s="292" t="s">
        <v>509</v>
      </c>
      <c r="I113" s="292" t="s">
        <v>432</v>
      </c>
      <c r="J113" s="292" t="s">
        <v>433</v>
      </c>
      <c r="K113" s="292" t="s">
        <v>434</v>
      </c>
      <c r="L113" s="292" t="s">
        <v>435</v>
      </c>
      <c r="M113" s="292" t="s">
        <v>10</v>
      </c>
      <c r="N113" s="292" t="s">
        <v>10</v>
      </c>
      <c r="O113" s="292" t="s">
        <v>10</v>
      </c>
      <c r="P113" s="293">
        <v>21.84074</v>
      </c>
      <c r="Q113" s="293">
        <v>37.46837</v>
      </c>
      <c r="R113" s="293">
        <v>305.7733</v>
      </c>
      <c r="S113" s="293">
        <v>0.005898797</v>
      </c>
      <c r="T113" s="293">
        <v>0.01700513</v>
      </c>
      <c r="U113" s="293">
        <v>0.05303337</v>
      </c>
      <c r="V113" s="293">
        <v>3.344262</v>
      </c>
      <c r="W113" s="293">
        <v>0.0003512012</v>
      </c>
      <c r="X113" s="293">
        <v>0.002440874</v>
      </c>
      <c r="Y113" s="293">
        <v>0</v>
      </c>
      <c r="Z113" s="293">
        <v>0.000532239</v>
      </c>
    </row>
    <row r="114" spans="1:26" s="292" customFormat="1" ht="12.75">
      <c r="A114" s="292">
        <v>2005</v>
      </c>
      <c r="B114" s="292" t="s">
        <v>427</v>
      </c>
      <c r="C114" s="292" t="s">
        <v>428</v>
      </c>
      <c r="D114" s="292">
        <v>2270008020</v>
      </c>
      <c r="E114" s="292" t="s">
        <v>511</v>
      </c>
      <c r="F114" s="292" t="s">
        <v>540</v>
      </c>
      <c r="G114" s="292">
        <v>500</v>
      </c>
      <c r="H114" s="292" t="s">
        <v>509</v>
      </c>
      <c r="I114" s="292" t="s">
        <v>432</v>
      </c>
      <c r="J114" s="292" t="s">
        <v>433</v>
      </c>
      <c r="K114" s="292" t="s">
        <v>434</v>
      </c>
      <c r="L114" s="292" t="s">
        <v>435</v>
      </c>
      <c r="M114" s="292" t="s">
        <v>10</v>
      </c>
      <c r="N114" s="292" t="s">
        <v>10</v>
      </c>
      <c r="O114" s="292" t="s">
        <v>10</v>
      </c>
      <c r="P114" s="293">
        <v>5.414303</v>
      </c>
      <c r="Q114" s="293">
        <v>11.28278</v>
      </c>
      <c r="R114" s="293">
        <v>172.4911</v>
      </c>
      <c r="S114" s="293">
        <v>0.0029641</v>
      </c>
      <c r="T114" s="293">
        <v>0.01718616</v>
      </c>
      <c r="U114" s="293">
        <v>0.02783317</v>
      </c>
      <c r="V114" s="293">
        <v>1.876135</v>
      </c>
      <c r="W114" s="293">
        <v>0.0001718722</v>
      </c>
      <c r="X114" s="293">
        <v>0.001215016</v>
      </c>
      <c r="Y114" s="293">
        <v>0</v>
      </c>
      <c r="Z114" s="293">
        <v>0.000267446</v>
      </c>
    </row>
    <row r="115" spans="1:26" s="292" customFormat="1" ht="12.75">
      <c r="A115" s="292">
        <v>2005</v>
      </c>
      <c r="B115" s="292" t="s">
        <v>427</v>
      </c>
      <c r="C115" s="292" t="s">
        <v>428</v>
      </c>
      <c r="D115" s="292">
        <v>2270008025</v>
      </c>
      <c r="E115" s="292" t="s">
        <v>512</v>
      </c>
      <c r="F115" s="292" t="s">
        <v>540</v>
      </c>
      <c r="G115" s="292">
        <v>175</v>
      </c>
      <c r="H115" s="292" t="s">
        <v>509</v>
      </c>
      <c r="I115" s="292" t="s">
        <v>432</v>
      </c>
      <c r="J115" s="292" t="s">
        <v>433</v>
      </c>
      <c r="K115" s="292" t="s">
        <v>434</v>
      </c>
      <c r="L115" s="292" t="s">
        <v>437</v>
      </c>
      <c r="M115" s="292" t="s">
        <v>10</v>
      </c>
      <c r="N115" s="292" t="s">
        <v>10</v>
      </c>
      <c r="O115" s="292" t="s">
        <v>10</v>
      </c>
      <c r="P115" s="293">
        <v>3.487177</v>
      </c>
      <c r="Q115" s="293">
        <v>7.735889</v>
      </c>
      <c r="R115" s="293">
        <v>51.27592</v>
      </c>
      <c r="S115" s="293">
        <v>0.0007705874</v>
      </c>
      <c r="T115" s="293">
        <v>0.002966737</v>
      </c>
      <c r="U115" s="293">
        <v>0.006469869</v>
      </c>
      <c r="V115" s="293">
        <v>0.5615413</v>
      </c>
      <c r="W115" s="293">
        <v>5.897084E-05</v>
      </c>
      <c r="X115" s="293">
        <v>0.0003382608</v>
      </c>
      <c r="Y115" s="293">
        <v>0</v>
      </c>
      <c r="Z115" s="293">
        <v>6.952887E-05</v>
      </c>
    </row>
    <row r="116" spans="1:26" s="292" customFormat="1" ht="12.75">
      <c r="A116" s="292">
        <v>2005</v>
      </c>
      <c r="B116" s="292" t="s">
        <v>427</v>
      </c>
      <c r="C116" s="292" t="s">
        <v>428</v>
      </c>
      <c r="D116" s="292">
        <v>2270008025</v>
      </c>
      <c r="E116" s="292" t="s">
        <v>512</v>
      </c>
      <c r="F116" s="292" t="s">
        <v>540</v>
      </c>
      <c r="G116" s="292">
        <v>250</v>
      </c>
      <c r="H116" s="292" t="s">
        <v>509</v>
      </c>
      <c r="I116" s="292" t="s">
        <v>432</v>
      </c>
      <c r="J116" s="292" t="s">
        <v>433</v>
      </c>
      <c r="K116" s="292" t="s">
        <v>434</v>
      </c>
      <c r="L116" s="292" t="s">
        <v>437</v>
      </c>
      <c r="M116" s="292" t="s">
        <v>10</v>
      </c>
      <c r="N116" s="292" t="s">
        <v>10</v>
      </c>
      <c r="O116" s="292" t="s">
        <v>10</v>
      </c>
      <c r="P116" s="293">
        <v>0.2753034</v>
      </c>
      <c r="Q116" s="293">
        <v>0.6107282</v>
      </c>
      <c r="R116" s="293">
        <v>5.740118</v>
      </c>
      <c r="S116" s="293">
        <v>4.883783E-05</v>
      </c>
      <c r="T116" s="293">
        <v>0.0001328622</v>
      </c>
      <c r="U116" s="293">
        <v>0.0006765642</v>
      </c>
      <c r="V116" s="293">
        <v>0.06333173</v>
      </c>
      <c r="W116" s="293">
        <v>6.650845E-06</v>
      </c>
      <c r="X116" s="293">
        <v>1.806377E-05</v>
      </c>
      <c r="Y116" s="293">
        <v>0</v>
      </c>
      <c r="Z116" s="293">
        <v>4.406559E-06</v>
      </c>
    </row>
    <row r="117" spans="1:26" s="292" customFormat="1" ht="12.75">
      <c r="A117" s="292">
        <v>2005</v>
      </c>
      <c r="B117" s="292" t="s">
        <v>427</v>
      </c>
      <c r="C117" s="292" t="s">
        <v>428</v>
      </c>
      <c r="D117" s="292">
        <v>2270008025</v>
      </c>
      <c r="E117" s="292" t="s">
        <v>512</v>
      </c>
      <c r="F117" s="292" t="s">
        <v>540</v>
      </c>
      <c r="G117" s="292">
        <v>500</v>
      </c>
      <c r="H117" s="292" t="s">
        <v>509</v>
      </c>
      <c r="I117" s="292" t="s">
        <v>432</v>
      </c>
      <c r="J117" s="292" t="s">
        <v>433</v>
      </c>
      <c r="K117" s="292" t="s">
        <v>434</v>
      </c>
      <c r="L117" s="292" t="s">
        <v>437</v>
      </c>
      <c r="M117" s="292" t="s">
        <v>10</v>
      </c>
      <c r="N117" s="292" t="s">
        <v>10</v>
      </c>
      <c r="O117" s="292" t="s">
        <v>10</v>
      </c>
      <c r="P117" s="293">
        <v>0.1835356</v>
      </c>
      <c r="Q117" s="293">
        <v>0.4071521</v>
      </c>
      <c r="R117" s="293">
        <v>7.649049</v>
      </c>
      <c r="S117" s="293">
        <v>5.52695E-05</v>
      </c>
      <c r="T117" s="293">
        <v>0.0001719668</v>
      </c>
      <c r="U117" s="293">
        <v>0.0008035027</v>
      </c>
      <c r="V117" s="293">
        <v>0.0844423</v>
      </c>
      <c r="W117" s="293">
        <v>8.867794E-06</v>
      </c>
      <c r="X117" s="293">
        <v>2.217329E-05</v>
      </c>
      <c r="Y117" s="293">
        <v>0</v>
      </c>
      <c r="Z117" s="293">
        <v>4.986878E-06</v>
      </c>
    </row>
    <row r="118" spans="1:26" s="292" customFormat="1" ht="12.75">
      <c r="A118" s="292">
        <v>2005</v>
      </c>
      <c r="B118" s="292" t="s">
        <v>427</v>
      </c>
      <c r="C118" s="292" t="s">
        <v>428</v>
      </c>
      <c r="D118" s="292">
        <v>2270008030</v>
      </c>
      <c r="E118" s="292" t="s">
        <v>513</v>
      </c>
      <c r="F118" s="292" t="s">
        <v>540</v>
      </c>
      <c r="G118" s="292">
        <v>175</v>
      </c>
      <c r="H118" s="292" t="s">
        <v>509</v>
      </c>
      <c r="I118" s="292" t="s">
        <v>432</v>
      </c>
      <c r="J118" s="292" t="s">
        <v>433</v>
      </c>
      <c r="K118" s="292" t="s">
        <v>434</v>
      </c>
      <c r="L118" s="292" t="s">
        <v>437</v>
      </c>
      <c r="M118" s="292" t="s">
        <v>10</v>
      </c>
      <c r="N118" s="292" t="s">
        <v>10</v>
      </c>
      <c r="O118" s="292" t="s">
        <v>10</v>
      </c>
      <c r="P118" s="293">
        <v>0.09176783</v>
      </c>
      <c r="Q118" s="293">
        <v>0.08387876</v>
      </c>
      <c r="R118" s="293">
        <v>0.580435</v>
      </c>
      <c r="S118" s="293">
        <v>9.249879E-06</v>
      </c>
      <c r="T118" s="293">
        <v>3.366724E-05</v>
      </c>
      <c r="U118" s="293">
        <v>8.019339E-05</v>
      </c>
      <c r="V118" s="293">
        <v>0.006354223</v>
      </c>
      <c r="W118" s="293">
        <v>5.821086E-07</v>
      </c>
      <c r="X118" s="293">
        <v>3.778301E-06</v>
      </c>
      <c r="Y118" s="293">
        <v>0</v>
      </c>
      <c r="Z118" s="293">
        <v>8.34602E-07</v>
      </c>
    </row>
    <row r="119" spans="1:26" s="292" customFormat="1" ht="12.75">
      <c r="A119" s="292">
        <v>2005</v>
      </c>
      <c r="B119" s="292" t="s">
        <v>427</v>
      </c>
      <c r="C119" s="292" t="s">
        <v>428</v>
      </c>
      <c r="D119" s="292">
        <v>2270008030</v>
      </c>
      <c r="E119" s="292" t="s">
        <v>513</v>
      </c>
      <c r="F119" s="292" t="s">
        <v>540</v>
      </c>
      <c r="G119" s="292">
        <v>250</v>
      </c>
      <c r="H119" s="292" t="s">
        <v>509</v>
      </c>
      <c r="I119" s="292" t="s">
        <v>432</v>
      </c>
      <c r="J119" s="292" t="s">
        <v>433</v>
      </c>
      <c r="K119" s="292" t="s">
        <v>434</v>
      </c>
      <c r="L119" s="292" t="s">
        <v>437</v>
      </c>
      <c r="M119" s="292" t="s">
        <v>10</v>
      </c>
      <c r="N119" s="292" t="s">
        <v>10</v>
      </c>
      <c r="O119" s="292" t="s">
        <v>10</v>
      </c>
      <c r="P119" s="293">
        <v>0.2753035</v>
      </c>
      <c r="Q119" s="293">
        <v>0.2516363</v>
      </c>
      <c r="R119" s="293">
        <v>2.475253</v>
      </c>
      <c r="S119" s="293">
        <v>2.872303E-05</v>
      </c>
      <c r="T119" s="293">
        <v>8.62357E-05</v>
      </c>
      <c r="U119" s="293">
        <v>0.0003259084</v>
      </c>
      <c r="V119" s="293">
        <v>0.02723239</v>
      </c>
      <c r="W119" s="293">
        <v>2.494751E-06</v>
      </c>
      <c r="X119" s="293">
        <v>1.08943E-05</v>
      </c>
      <c r="Y119" s="293">
        <v>0</v>
      </c>
      <c r="Z119" s="293">
        <v>2.591633E-06</v>
      </c>
    </row>
    <row r="120" spans="1:26" s="292" customFormat="1" ht="12.75">
      <c r="A120" s="292">
        <v>2005</v>
      </c>
      <c r="B120" s="292" t="s">
        <v>427</v>
      </c>
      <c r="C120" s="292" t="s">
        <v>428</v>
      </c>
      <c r="D120" s="292">
        <v>2270008030</v>
      </c>
      <c r="E120" s="292" t="s">
        <v>513</v>
      </c>
      <c r="F120" s="292" t="s">
        <v>540</v>
      </c>
      <c r="G120" s="292">
        <v>500</v>
      </c>
      <c r="H120" s="292" t="s">
        <v>509</v>
      </c>
      <c r="I120" s="292" t="s">
        <v>432</v>
      </c>
      <c r="J120" s="292" t="s">
        <v>433</v>
      </c>
      <c r="K120" s="292" t="s">
        <v>434</v>
      </c>
      <c r="L120" s="292" t="s">
        <v>437</v>
      </c>
      <c r="M120" s="292" t="s">
        <v>10</v>
      </c>
      <c r="N120" s="292" t="s">
        <v>10</v>
      </c>
      <c r="O120" s="292" t="s">
        <v>10</v>
      </c>
      <c r="P120" s="293">
        <v>10.8286</v>
      </c>
      <c r="Q120" s="293">
        <v>9.897693</v>
      </c>
      <c r="R120" s="293">
        <v>194.7784</v>
      </c>
      <c r="S120" s="293">
        <v>0.002034554</v>
      </c>
      <c r="T120" s="293">
        <v>0.007795966</v>
      </c>
      <c r="U120" s="293">
        <v>0.02394889</v>
      </c>
      <c r="V120" s="293">
        <v>2.142281</v>
      </c>
      <c r="W120" s="293">
        <v>0.0001962537</v>
      </c>
      <c r="X120" s="293">
        <v>0.0007924029</v>
      </c>
      <c r="Y120" s="293">
        <v>0</v>
      </c>
      <c r="Z120" s="293">
        <v>0.0001835745</v>
      </c>
    </row>
    <row r="121" spans="1:26" s="292" customFormat="1" ht="12.75">
      <c r="A121" s="292">
        <v>2005</v>
      </c>
      <c r="B121" s="292" t="s">
        <v>427</v>
      </c>
      <c r="C121" s="292" t="s">
        <v>428</v>
      </c>
      <c r="D121" s="292">
        <v>2270008030</v>
      </c>
      <c r="E121" s="292" t="s">
        <v>513</v>
      </c>
      <c r="F121" s="292" t="s">
        <v>540</v>
      </c>
      <c r="G121" s="292">
        <v>750</v>
      </c>
      <c r="H121" s="292" t="s">
        <v>509</v>
      </c>
      <c r="I121" s="292" t="s">
        <v>432</v>
      </c>
      <c r="J121" s="292" t="s">
        <v>433</v>
      </c>
      <c r="K121" s="292" t="s">
        <v>434</v>
      </c>
      <c r="L121" s="292" t="s">
        <v>437</v>
      </c>
      <c r="M121" s="292" t="s">
        <v>10</v>
      </c>
      <c r="N121" s="292" t="s">
        <v>10</v>
      </c>
      <c r="O121" s="292" t="s">
        <v>10</v>
      </c>
      <c r="P121" s="293">
        <v>1.560053</v>
      </c>
      <c r="Q121" s="293">
        <v>1.425939</v>
      </c>
      <c r="R121" s="293">
        <v>42.09715</v>
      </c>
      <c r="S121" s="293">
        <v>0.0004534784</v>
      </c>
      <c r="T121" s="293">
        <v>0.001684722</v>
      </c>
      <c r="U121" s="293">
        <v>0.005300905</v>
      </c>
      <c r="V121" s="293">
        <v>0.4629506</v>
      </c>
      <c r="W121" s="293">
        <v>4.241076E-05</v>
      </c>
      <c r="X121" s="293">
        <v>0.0001732584</v>
      </c>
      <c r="Y121" s="293">
        <v>0</v>
      </c>
      <c r="Z121" s="293">
        <v>4.091663E-05</v>
      </c>
    </row>
    <row r="122" spans="1:26" s="292" customFormat="1" ht="12.75">
      <c r="A122" s="292">
        <v>2005</v>
      </c>
      <c r="B122" s="292" t="s">
        <v>427</v>
      </c>
      <c r="C122" s="292" t="s">
        <v>428</v>
      </c>
      <c r="D122" s="292">
        <v>2270008035</v>
      </c>
      <c r="E122" s="292" t="s">
        <v>514</v>
      </c>
      <c r="F122" s="292" t="s">
        <v>540</v>
      </c>
      <c r="G122" s="292">
        <v>120</v>
      </c>
      <c r="H122" s="292" t="s">
        <v>509</v>
      </c>
      <c r="I122" s="292" t="s">
        <v>432</v>
      </c>
      <c r="J122" s="292" t="s">
        <v>433</v>
      </c>
      <c r="K122" s="292" t="s">
        <v>434</v>
      </c>
      <c r="L122" s="292" t="s">
        <v>435</v>
      </c>
      <c r="M122" s="292" t="s">
        <v>10</v>
      </c>
      <c r="N122" s="292" t="s">
        <v>10</v>
      </c>
      <c r="O122" s="292" t="s">
        <v>10</v>
      </c>
      <c r="P122" s="293">
        <v>43.95678</v>
      </c>
      <c r="Q122" s="293">
        <v>167.951</v>
      </c>
      <c r="R122" s="293">
        <v>379.1191</v>
      </c>
      <c r="S122" s="293">
        <v>0.01297191</v>
      </c>
      <c r="T122" s="293">
        <v>0.03384926</v>
      </c>
      <c r="U122" s="293">
        <v>0.07240542</v>
      </c>
      <c r="V122" s="293">
        <v>4.102732</v>
      </c>
      <c r="W122" s="293">
        <v>0.0004491867</v>
      </c>
      <c r="X122" s="293">
        <v>0.006562248</v>
      </c>
      <c r="Y122" s="293">
        <v>0</v>
      </c>
      <c r="Z122" s="293">
        <v>0.001170435</v>
      </c>
    </row>
    <row r="123" spans="1:26" s="292" customFormat="1" ht="12.75">
      <c r="A123" s="292">
        <v>2005</v>
      </c>
      <c r="B123" s="292" t="s">
        <v>427</v>
      </c>
      <c r="C123" s="292" t="s">
        <v>428</v>
      </c>
      <c r="D123" s="292">
        <v>2270008040</v>
      </c>
      <c r="E123" s="292" t="s">
        <v>515</v>
      </c>
      <c r="F123" s="292" t="s">
        <v>540</v>
      </c>
      <c r="G123" s="292">
        <v>120</v>
      </c>
      <c r="H123" s="292" t="s">
        <v>509</v>
      </c>
      <c r="I123" s="292" t="s">
        <v>432</v>
      </c>
      <c r="J123" s="292" t="s">
        <v>433</v>
      </c>
      <c r="K123" s="292" t="s">
        <v>434</v>
      </c>
      <c r="L123" s="292" t="s">
        <v>435</v>
      </c>
      <c r="M123" s="292" t="s">
        <v>10</v>
      </c>
      <c r="N123" s="292" t="s">
        <v>10</v>
      </c>
      <c r="O123" s="292" t="s">
        <v>10</v>
      </c>
      <c r="P123" s="293">
        <v>21.19836</v>
      </c>
      <c r="Q123" s="293">
        <v>56.67333</v>
      </c>
      <c r="R123" s="293">
        <v>88.94314</v>
      </c>
      <c r="S123" s="293">
        <v>0.002844085</v>
      </c>
      <c r="T123" s="293">
        <v>0.007595608</v>
      </c>
      <c r="U123" s="293">
        <v>0.01610406</v>
      </c>
      <c r="V123" s="293">
        <v>0.9638963</v>
      </c>
      <c r="W123" s="293">
        <v>0.000105532</v>
      </c>
      <c r="X123" s="293">
        <v>0.001435557</v>
      </c>
      <c r="Y123" s="293">
        <v>0</v>
      </c>
      <c r="Z123" s="293">
        <v>0.0002566172</v>
      </c>
    </row>
    <row r="124" spans="1:26" s="292" customFormat="1" ht="12.75">
      <c r="A124" s="292">
        <v>2005</v>
      </c>
      <c r="B124" s="292" t="s">
        <v>427</v>
      </c>
      <c r="C124" s="292" t="s">
        <v>428</v>
      </c>
      <c r="D124" s="292">
        <v>2270008045</v>
      </c>
      <c r="E124" s="292" t="s">
        <v>516</v>
      </c>
      <c r="F124" s="292" t="s">
        <v>540</v>
      </c>
      <c r="G124" s="292">
        <v>120</v>
      </c>
      <c r="H124" s="292" t="s">
        <v>509</v>
      </c>
      <c r="I124" s="292" t="s">
        <v>432</v>
      </c>
      <c r="J124" s="292" t="s">
        <v>433</v>
      </c>
      <c r="K124" s="292" t="s">
        <v>434</v>
      </c>
      <c r="L124" s="292" t="s">
        <v>435</v>
      </c>
      <c r="M124" s="292" t="s">
        <v>10</v>
      </c>
      <c r="N124" s="292" t="s">
        <v>10</v>
      </c>
      <c r="O124" s="292" t="s">
        <v>10</v>
      </c>
      <c r="P124" s="293">
        <v>1.560053</v>
      </c>
      <c r="Q124" s="293">
        <v>2.924674</v>
      </c>
      <c r="R124" s="293">
        <v>10.4697</v>
      </c>
      <c r="S124" s="293">
        <v>0.0003196878</v>
      </c>
      <c r="T124" s="293">
        <v>0.0008687986</v>
      </c>
      <c r="U124" s="293">
        <v>0.001851615</v>
      </c>
      <c r="V124" s="293">
        <v>0.1135653</v>
      </c>
      <c r="W124" s="293">
        <v>1.243368E-05</v>
      </c>
      <c r="X124" s="293">
        <v>0.000158157</v>
      </c>
      <c r="Y124" s="293">
        <v>0</v>
      </c>
      <c r="Z124" s="293">
        <v>2.884492E-05</v>
      </c>
    </row>
    <row r="125" spans="1:26" s="292" customFormat="1" ht="12.75">
      <c r="A125" s="292">
        <v>2005</v>
      </c>
      <c r="B125" s="292" t="s">
        <v>427</v>
      </c>
      <c r="C125" s="292" t="s">
        <v>428</v>
      </c>
      <c r="D125" s="292">
        <v>2270008050</v>
      </c>
      <c r="E125" s="292" t="s">
        <v>517</v>
      </c>
      <c r="F125" s="292" t="s">
        <v>540</v>
      </c>
      <c r="G125" s="292">
        <v>120</v>
      </c>
      <c r="H125" s="292" t="s">
        <v>509</v>
      </c>
      <c r="I125" s="292" t="s">
        <v>432</v>
      </c>
      <c r="J125" s="292" t="s">
        <v>433</v>
      </c>
      <c r="K125" s="292" t="s">
        <v>434</v>
      </c>
      <c r="L125" s="292" t="s">
        <v>435</v>
      </c>
      <c r="M125" s="292" t="s">
        <v>10</v>
      </c>
      <c r="N125" s="292" t="s">
        <v>10</v>
      </c>
      <c r="O125" s="292" t="s">
        <v>10</v>
      </c>
      <c r="P125" s="293">
        <v>25.87852</v>
      </c>
      <c r="Q125" s="293">
        <v>64.35542</v>
      </c>
      <c r="R125" s="293">
        <v>187.0455</v>
      </c>
      <c r="S125" s="293">
        <v>0.005576093</v>
      </c>
      <c r="T125" s="293">
        <v>0.01526421</v>
      </c>
      <c r="U125" s="293">
        <v>0.03168799</v>
      </c>
      <c r="V125" s="293">
        <v>2.029861</v>
      </c>
      <c r="W125" s="293">
        <v>0.0002222389</v>
      </c>
      <c r="X125" s="293">
        <v>0.002863026</v>
      </c>
      <c r="Y125" s="293">
        <v>0</v>
      </c>
      <c r="Z125" s="293">
        <v>0.0005031219</v>
      </c>
    </row>
    <row r="126" spans="1:26" s="292" customFormat="1" ht="12.75">
      <c r="A126" s="292">
        <v>2005</v>
      </c>
      <c r="B126" s="292" t="s">
        <v>427</v>
      </c>
      <c r="C126" s="292" t="s">
        <v>428</v>
      </c>
      <c r="D126" s="292">
        <v>2270008065</v>
      </c>
      <c r="E126" s="292" t="s">
        <v>520</v>
      </c>
      <c r="F126" s="292" t="s">
        <v>540</v>
      </c>
      <c r="G126" s="292">
        <v>175</v>
      </c>
      <c r="H126" s="292" t="s">
        <v>509</v>
      </c>
      <c r="I126" s="292" t="s">
        <v>432</v>
      </c>
      <c r="J126" s="292" t="s">
        <v>437</v>
      </c>
      <c r="K126" s="292" t="s">
        <v>434</v>
      </c>
      <c r="L126" s="292" t="s">
        <v>435</v>
      </c>
      <c r="M126" s="292" t="s">
        <v>10</v>
      </c>
      <c r="N126" s="292" t="s">
        <v>10</v>
      </c>
      <c r="O126" s="292" t="s">
        <v>10</v>
      </c>
      <c r="P126" s="293">
        <v>3.578945</v>
      </c>
      <c r="Q126" s="293">
        <v>7.298964</v>
      </c>
      <c r="R126" s="293">
        <v>19.51464</v>
      </c>
      <c r="S126" s="293">
        <v>0.000357103</v>
      </c>
      <c r="T126" s="293">
        <v>0.001220256</v>
      </c>
      <c r="U126" s="293">
        <v>0.0028948</v>
      </c>
      <c r="V126" s="293">
        <v>0.2133019</v>
      </c>
      <c r="W126" s="293">
        <v>2.240011E-05</v>
      </c>
      <c r="X126" s="293">
        <v>0.0001528404</v>
      </c>
      <c r="Y126" s="293">
        <v>0</v>
      </c>
      <c r="Z126" s="293">
        <v>3.222083E-05</v>
      </c>
    </row>
    <row r="127" spans="1:26" s="292" customFormat="1" ht="12.75">
      <c r="A127" s="292">
        <v>2005</v>
      </c>
      <c r="B127" s="292" t="s">
        <v>427</v>
      </c>
      <c r="C127" s="292" t="s">
        <v>428</v>
      </c>
      <c r="D127" s="292">
        <v>2270008070</v>
      </c>
      <c r="E127" s="292" t="s">
        <v>521</v>
      </c>
      <c r="F127" s="292" t="s">
        <v>540</v>
      </c>
      <c r="G127" s="292">
        <v>250</v>
      </c>
      <c r="H127" s="292" t="s">
        <v>509</v>
      </c>
      <c r="I127" s="292" t="s">
        <v>432</v>
      </c>
      <c r="J127" s="292" t="s">
        <v>433</v>
      </c>
      <c r="K127" s="292" t="s">
        <v>434</v>
      </c>
      <c r="L127" s="292" t="s">
        <v>435</v>
      </c>
      <c r="M127" s="292" t="s">
        <v>10</v>
      </c>
      <c r="N127" s="292" t="s">
        <v>10</v>
      </c>
      <c r="O127" s="292" t="s">
        <v>10</v>
      </c>
      <c r="P127" s="293">
        <v>1.927124</v>
      </c>
      <c r="Q127" s="293">
        <v>3.306032</v>
      </c>
      <c r="R127" s="293">
        <v>8.883859</v>
      </c>
      <c r="S127" s="293">
        <v>0.0001158816</v>
      </c>
      <c r="T127" s="293">
        <v>0.0003323081</v>
      </c>
      <c r="U127" s="293">
        <v>0.001235383</v>
      </c>
      <c r="V127" s="293">
        <v>0.09764964</v>
      </c>
      <c r="W127" s="293">
        <v>1.025478E-05</v>
      </c>
      <c r="X127" s="293">
        <v>4.552832E-05</v>
      </c>
      <c r="Y127" s="293">
        <v>0</v>
      </c>
      <c r="Z127" s="293">
        <v>1.04558E-05</v>
      </c>
    </row>
    <row r="128" spans="1:26" s="292" customFormat="1" ht="12.75">
      <c r="A128" s="292">
        <v>2005</v>
      </c>
      <c r="B128" s="292" t="s">
        <v>427</v>
      </c>
      <c r="C128" s="292" t="s">
        <v>428</v>
      </c>
      <c r="D128" s="292">
        <v>2270008075</v>
      </c>
      <c r="E128" s="292" t="s">
        <v>522</v>
      </c>
      <c r="F128" s="292" t="s">
        <v>540</v>
      </c>
      <c r="G128" s="292">
        <v>175</v>
      </c>
      <c r="H128" s="292" t="s">
        <v>509</v>
      </c>
      <c r="I128" s="292" t="s">
        <v>432</v>
      </c>
      <c r="J128" s="292" t="s">
        <v>433</v>
      </c>
      <c r="K128" s="292" t="s">
        <v>434</v>
      </c>
      <c r="L128" s="292" t="s">
        <v>437</v>
      </c>
      <c r="M128" s="292" t="s">
        <v>10</v>
      </c>
      <c r="N128" s="292" t="s">
        <v>10</v>
      </c>
      <c r="O128" s="292" t="s">
        <v>10</v>
      </c>
      <c r="P128" s="293">
        <v>28.72333</v>
      </c>
      <c r="Q128" s="293">
        <v>76.34962</v>
      </c>
      <c r="R128" s="293">
        <v>535.452</v>
      </c>
      <c r="S128" s="293">
        <v>0.01008392</v>
      </c>
      <c r="T128" s="293">
        <v>0.03401257</v>
      </c>
      <c r="U128" s="293">
        <v>0.08013587</v>
      </c>
      <c r="V128" s="293">
        <v>5.850647</v>
      </c>
      <c r="W128" s="293">
        <v>0.0006144116</v>
      </c>
      <c r="X128" s="293">
        <v>0.004382365</v>
      </c>
      <c r="Y128" s="293">
        <v>0</v>
      </c>
      <c r="Z128" s="293">
        <v>0.0009098559</v>
      </c>
    </row>
    <row r="129" spans="1:26" s="292" customFormat="1" ht="12.75">
      <c r="A129" s="292">
        <v>2005</v>
      </c>
      <c r="B129" s="292" t="s">
        <v>427</v>
      </c>
      <c r="C129" s="292" t="s">
        <v>428</v>
      </c>
      <c r="D129" s="292">
        <v>2270008085</v>
      </c>
      <c r="E129" s="292" t="s">
        <v>524</v>
      </c>
      <c r="F129" s="292" t="s">
        <v>540</v>
      </c>
      <c r="G129" s="292">
        <v>175</v>
      </c>
      <c r="H129" s="292" t="s">
        <v>509</v>
      </c>
      <c r="I129" s="292" t="s">
        <v>432</v>
      </c>
      <c r="J129" s="292" t="s">
        <v>433</v>
      </c>
      <c r="K129" s="292" t="s">
        <v>434</v>
      </c>
      <c r="L129" s="292" t="s">
        <v>435</v>
      </c>
      <c r="M129" s="292" t="s">
        <v>10</v>
      </c>
      <c r="N129" s="292" t="s">
        <v>10</v>
      </c>
      <c r="O129" s="292" t="s">
        <v>10</v>
      </c>
      <c r="P129" s="293">
        <v>0.4588391</v>
      </c>
      <c r="Q129" s="293">
        <v>1.645459</v>
      </c>
      <c r="R129" s="293">
        <v>3.953432</v>
      </c>
      <c r="S129" s="293">
        <v>7.907387E-05</v>
      </c>
      <c r="T129" s="293">
        <v>0.0002599629</v>
      </c>
      <c r="U129" s="293">
        <v>0.0006136185</v>
      </c>
      <c r="V129" s="293">
        <v>0.04316422</v>
      </c>
      <c r="W129" s="293">
        <v>4.532933E-06</v>
      </c>
      <c r="X129" s="293">
        <v>3.47444E-05</v>
      </c>
      <c r="Y129" s="293">
        <v>0</v>
      </c>
      <c r="Z129" s="293">
        <v>7.134709E-06</v>
      </c>
    </row>
    <row r="130" spans="1:26" s="292" customFormat="1" ht="12.75">
      <c r="A130" s="292">
        <v>2005</v>
      </c>
      <c r="B130" s="292" t="s">
        <v>427</v>
      </c>
      <c r="C130" s="292" t="s">
        <v>428</v>
      </c>
      <c r="D130" s="292">
        <v>2270008090</v>
      </c>
      <c r="E130" s="292" t="s">
        <v>525</v>
      </c>
      <c r="F130" s="292" t="s">
        <v>540</v>
      </c>
      <c r="G130" s="292">
        <v>120</v>
      </c>
      <c r="H130" s="292" t="s">
        <v>509</v>
      </c>
      <c r="I130" s="292" t="s">
        <v>432</v>
      </c>
      <c r="J130" s="292" t="s">
        <v>433</v>
      </c>
      <c r="K130" s="292" t="s">
        <v>434</v>
      </c>
      <c r="L130" s="292" t="s">
        <v>435</v>
      </c>
      <c r="M130" s="292" t="s">
        <v>10</v>
      </c>
      <c r="N130" s="292" t="s">
        <v>10</v>
      </c>
      <c r="O130" s="292" t="s">
        <v>10</v>
      </c>
      <c r="P130" s="293">
        <v>4.771926</v>
      </c>
      <c r="Q130" s="293">
        <v>10.36066</v>
      </c>
      <c r="R130" s="293">
        <v>34.38313</v>
      </c>
      <c r="S130" s="293">
        <v>0.000967162</v>
      </c>
      <c r="T130" s="293">
        <v>0.002713612</v>
      </c>
      <c r="U130" s="293">
        <v>0.005564838</v>
      </c>
      <c r="V130" s="293">
        <v>0.3735207</v>
      </c>
      <c r="W130" s="293">
        <v>4.089483E-05</v>
      </c>
      <c r="X130" s="293">
        <v>0.0004962513</v>
      </c>
      <c r="Y130" s="293">
        <v>0</v>
      </c>
      <c r="Z130" s="293">
        <v>8.726544E-05</v>
      </c>
    </row>
    <row r="131" spans="1:26" s="292" customFormat="1" ht="12.75">
      <c r="A131" s="292">
        <v>2005</v>
      </c>
      <c r="B131" s="292" t="s">
        <v>427</v>
      </c>
      <c r="C131" s="292" t="s">
        <v>428</v>
      </c>
      <c r="D131" s="292">
        <v>2270008100</v>
      </c>
      <c r="E131" s="292" t="s">
        <v>527</v>
      </c>
      <c r="F131" s="292" t="s">
        <v>540</v>
      </c>
      <c r="G131" s="292">
        <v>175</v>
      </c>
      <c r="H131" s="292" t="s">
        <v>509</v>
      </c>
      <c r="I131" s="292" t="s">
        <v>432</v>
      </c>
      <c r="J131" s="292" t="s">
        <v>433</v>
      </c>
      <c r="K131" s="292" t="s">
        <v>434</v>
      </c>
      <c r="L131" s="292" t="s">
        <v>435</v>
      </c>
      <c r="M131" s="292" t="s">
        <v>10</v>
      </c>
      <c r="N131" s="292" t="s">
        <v>10</v>
      </c>
      <c r="O131" s="292" t="s">
        <v>10</v>
      </c>
      <c r="P131" s="293">
        <v>8.534405</v>
      </c>
      <c r="Q131" s="293">
        <v>21.5984</v>
      </c>
      <c r="R131" s="293">
        <v>87.07886</v>
      </c>
      <c r="S131" s="293">
        <v>0.001847363</v>
      </c>
      <c r="T131" s="293">
        <v>0.006031909</v>
      </c>
      <c r="U131" s="293">
        <v>0.01449027</v>
      </c>
      <c r="V131" s="293">
        <v>0.9498183</v>
      </c>
      <c r="W131" s="293">
        <v>0.0001146019</v>
      </c>
      <c r="X131" s="293">
        <v>0.0008013933</v>
      </c>
      <c r="Y131" s="293">
        <v>0</v>
      </c>
      <c r="Z131" s="293">
        <v>0.0001666846</v>
      </c>
    </row>
    <row r="132" spans="1:26" s="292" customFormat="1" ht="12.75">
      <c r="A132" s="292">
        <v>2005</v>
      </c>
      <c r="B132" s="292" t="s">
        <v>427</v>
      </c>
      <c r="C132" s="292" t="s">
        <v>428</v>
      </c>
      <c r="D132" s="292">
        <v>2270008101</v>
      </c>
      <c r="E132" s="292" t="s">
        <v>528</v>
      </c>
      <c r="F132" s="292" t="s">
        <v>540</v>
      </c>
      <c r="G132" s="292">
        <v>120</v>
      </c>
      <c r="H132" s="292" t="s">
        <v>509</v>
      </c>
      <c r="I132" s="292" t="s">
        <v>432</v>
      </c>
      <c r="J132" s="292" t="s">
        <v>433</v>
      </c>
      <c r="K132" s="292" t="s">
        <v>434</v>
      </c>
      <c r="L132" s="292" t="s">
        <v>435</v>
      </c>
      <c r="M132" s="292" t="s">
        <v>10</v>
      </c>
      <c r="N132" s="292" t="s">
        <v>10</v>
      </c>
      <c r="O132" s="292" t="s">
        <v>10</v>
      </c>
      <c r="P132" s="293">
        <v>0.7341426</v>
      </c>
      <c r="Q132" s="293">
        <v>0.1410574</v>
      </c>
      <c r="R132" s="293">
        <v>0.4794841</v>
      </c>
      <c r="S132" s="293">
        <v>1.049699E-05</v>
      </c>
      <c r="T132" s="293">
        <v>3.289816E-05</v>
      </c>
      <c r="U132" s="293">
        <v>6.804629E-05</v>
      </c>
      <c r="V132" s="293">
        <v>0.005229144</v>
      </c>
      <c r="W132" s="293">
        <v>5.725115E-07</v>
      </c>
      <c r="X132" s="293">
        <v>4.874405E-06</v>
      </c>
      <c r="Y132" s="293">
        <v>0</v>
      </c>
      <c r="Z132" s="293">
        <v>9.471269E-07</v>
      </c>
    </row>
    <row r="133" spans="1:26" s="292" customFormat="1" ht="12.75">
      <c r="A133" s="292">
        <v>2005</v>
      </c>
      <c r="B133" s="292" t="s">
        <v>427</v>
      </c>
      <c r="C133" s="292" t="s">
        <v>428</v>
      </c>
      <c r="D133" s="292">
        <v>2270008102</v>
      </c>
      <c r="E133" s="292" t="s">
        <v>529</v>
      </c>
      <c r="F133" s="292" t="s">
        <v>540</v>
      </c>
      <c r="G133" s="292">
        <v>120</v>
      </c>
      <c r="H133" s="292" t="s">
        <v>509</v>
      </c>
      <c r="I133" s="292" t="s">
        <v>432</v>
      </c>
      <c r="J133" s="292" t="s">
        <v>433</v>
      </c>
      <c r="K133" s="292" t="s">
        <v>434</v>
      </c>
      <c r="L133" s="292" t="s">
        <v>435</v>
      </c>
      <c r="M133" s="292" t="s">
        <v>10</v>
      </c>
      <c r="N133" s="292" t="s">
        <v>10</v>
      </c>
      <c r="O133" s="292" t="s">
        <v>10</v>
      </c>
      <c r="P133" s="293">
        <v>2.11066</v>
      </c>
      <c r="Q133" s="293">
        <v>1.6743</v>
      </c>
      <c r="R133" s="293">
        <v>2.516847</v>
      </c>
      <c r="S133" s="293">
        <v>5.578524E-05</v>
      </c>
      <c r="T133" s="293">
        <v>0.0001752944</v>
      </c>
      <c r="U133" s="293">
        <v>0.0003470794</v>
      </c>
      <c r="V133" s="293">
        <v>0.02744118</v>
      </c>
      <c r="W133" s="293">
        <v>2.881763E-06</v>
      </c>
      <c r="X133" s="293">
        <v>2.747074E-05</v>
      </c>
      <c r="Y133" s="293">
        <v>0</v>
      </c>
      <c r="Z133" s="293">
        <v>5.033413E-06</v>
      </c>
    </row>
    <row r="134" spans="1:26" s="292" customFormat="1" ht="12.75">
      <c r="A134" s="292">
        <v>2005</v>
      </c>
      <c r="B134" s="292" t="s">
        <v>427</v>
      </c>
      <c r="C134" s="292" t="s">
        <v>428</v>
      </c>
      <c r="D134" s="292">
        <v>2270008103</v>
      </c>
      <c r="E134" s="292" t="s">
        <v>530</v>
      </c>
      <c r="F134" s="292" t="s">
        <v>540</v>
      </c>
      <c r="G134" s="292">
        <v>120</v>
      </c>
      <c r="H134" s="292" t="s">
        <v>509</v>
      </c>
      <c r="I134" s="292" t="s">
        <v>432</v>
      </c>
      <c r="J134" s="292" t="s">
        <v>433</v>
      </c>
      <c r="K134" s="292" t="s">
        <v>434</v>
      </c>
      <c r="L134" s="292" t="s">
        <v>437</v>
      </c>
      <c r="M134" s="292" t="s">
        <v>10</v>
      </c>
      <c r="N134" s="292" t="s">
        <v>10</v>
      </c>
      <c r="O134" s="292" t="s">
        <v>10</v>
      </c>
      <c r="P134" s="293">
        <v>1.376517</v>
      </c>
      <c r="Q134" s="293">
        <v>6.157532</v>
      </c>
      <c r="R134" s="293">
        <v>23.30571</v>
      </c>
      <c r="S134" s="293">
        <v>0.0007212025</v>
      </c>
      <c r="T134" s="293">
        <v>0.001949819</v>
      </c>
      <c r="U134" s="293">
        <v>0.003962859</v>
      </c>
      <c r="V134" s="293">
        <v>0.2527333</v>
      </c>
      <c r="W134" s="293">
        <v>2.654104E-05</v>
      </c>
      <c r="X134" s="293">
        <v>0.0003836768</v>
      </c>
      <c r="Y134" s="293">
        <v>0</v>
      </c>
      <c r="Z134" s="293">
        <v>6.507294E-05</v>
      </c>
    </row>
    <row r="135" spans="1:26" s="292" customFormat="1" ht="12.75">
      <c r="A135" s="292">
        <v>2005</v>
      </c>
      <c r="B135" s="292" t="s">
        <v>427</v>
      </c>
      <c r="C135" s="292" t="s">
        <v>428</v>
      </c>
      <c r="D135" s="292">
        <v>2270008103</v>
      </c>
      <c r="E135" s="292" t="s">
        <v>530</v>
      </c>
      <c r="F135" s="292" t="s">
        <v>540</v>
      </c>
      <c r="G135" s="292">
        <v>175</v>
      </c>
      <c r="H135" s="292" t="s">
        <v>509</v>
      </c>
      <c r="I135" s="292" t="s">
        <v>432</v>
      </c>
      <c r="J135" s="292" t="s">
        <v>433</v>
      </c>
      <c r="K135" s="292" t="s">
        <v>434</v>
      </c>
      <c r="L135" s="292" t="s">
        <v>437</v>
      </c>
      <c r="M135" s="292" t="s">
        <v>10</v>
      </c>
      <c r="N135" s="292" t="s">
        <v>10</v>
      </c>
      <c r="O135" s="292" t="s">
        <v>10</v>
      </c>
      <c r="P135" s="293">
        <v>7.524961</v>
      </c>
      <c r="Q135" s="293">
        <v>33.66118</v>
      </c>
      <c r="R135" s="293">
        <v>238.5482</v>
      </c>
      <c r="S135" s="293">
        <v>0.004886927</v>
      </c>
      <c r="T135" s="293">
        <v>0.01590862</v>
      </c>
      <c r="U135" s="293">
        <v>0.03744932</v>
      </c>
      <c r="V135" s="293">
        <v>2.603673</v>
      </c>
      <c r="W135" s="293">
        <v>0.0002734274</v>
      </c>
      <c r="X135" s="293">
        <v>0.00216122</v>
      </c>
      <c r="Y135" s="293">
        <v>0</v>
      </c>
      <c r="Z135" s="293">
        <v>0.0004409395</v>
      </c>
    </row>
    <row r="136" spans="1:26" s="292" customFormat="1" ht="12.75">
      <c r="A136" s="292">
        <v>2005</v>
      </c>
      <c r="B136" s="292" t="s">
        <v>427</v>
      </c>
      <c r="C136" s="292" t="s">
        <v>428</v>
      </c>
      <c r="D136" s="292">
        <v>2270008103</v>
      </c>
      <c r="E136" s="292" t="s">
        <v>530</v>
      </c>
      <c r="F136" s="292" t="s">
        <v>540</v>
      </c>
      <c r="G136" s="292">
        <v>250</v>
      </c>
      <c r="H136" s="292" t="s">
        <v>509</v>
      </c>
      <c r="I136" s="292" t="s">
        <v>432</v>
      </c>
      <c r="J136" s="292" t="s">
        <v>433</v>
      </c>
      <c r="K136" s="292" t="s">
        <v>434</v>
      </c>
      <c r="L136" s="292" t="s">
        <v>437</v>
      </c>
      <c r="M136" s="292" t="s">
        <v>10</v>
      </c>
      <c r="N136" s="292" t="s">
        <v>10</v>
      </c>
      <c r="O136" s="292" t="s">
        <v>10</v>
      </c>
      <c r="P136" s="293">
        <v>7.800264</v>
      </c>
      <c r="Q136" s="293">
        <v>34.89268</v>
      </c>
      <c r="R136" s="293">
        <v>355.5886</v>
      </c>
      <c r="S136" s="293">
        <v>0.005283937</v>
      </c>
      <c r="T136" s="293">
        <v>0.01427694</v>
      </c>
      <c r="U136" s="293">
        <v>0.05319206</v>
      </c>
      <c r="V136" s="293">
        <v>3.904326</v>
      </c>
      <c r="W136" s="293">
        <v>0.0004100169</v>
      </c>
      <c r="X136" s="293">
        <v>0.002093008</v>
      </c>
      <c r="Y136" s="293">
        <v>0</v>
      </c>
      <c r="Z136" s="293">
        <v>0.0004767612</v>
      </c>
    </row>
    <row r="137" spans="1:26" s="292" customFormat="1" ht="12.75">
      <c r="A137" s="292">
        <v>2005</v>
      </c>
      <c r="B137" s="292" t="s">
        <v>427</v>
      </c>
      <c r="C137" s="292" t="s">
        <v>428</v>
      </c>
      <c r="D137" s="292">
        <v>2270008103</v>
      </c>
      <c r="E137" s="292" t="s">
        <v>530</v>
      </c>
      <c r="F137" s="292" t="s">
        <v>540</v>
      </c>
      <c r="G137" s="292">
        <v>500</v>
      </c>
      <c r="H137" s="292" t="s">
        <v>509</v>
      </c>
      <c r="I137" s="292" t="s">
        <v>432</v>
      </c>
      <c r="J137" s="292" t="s">
        <v>433</v>
      </c>
      <c r="K137" s="292" t="s">
        <v>434</v>
      </c>
      <c r="L137" s="292" t="s">
        <v>437</v>
      </c>
      <c r="M137" s="292" t="s">
        <v>10</v>
      </c>
      <c r="N137" s="292" t="s">
        <v>10</v>
      </c>
      <c r="O137" s="292" t="s">
        <v>10</v>
      </c>
      <c r="P137" s="293">
        <v>0.8259104</v>
      </c>
      <c r="Q137" s="293">
        <v>3.694519</v>
      </c>
      <c r="R137" s="293">
        <v>59.70654</v>
      </c>
      <c r="S137" s="293">
        <v>0.0007862568</v>
      </c>
      <c r="T137" s="293">
        <v>0.002837952</v>
      </c>
      <c r="U137" s="293">
        <v>0.00807311</v>
      </c>
      <c r="V137" s="293">
        <v>0.6553012</v>
      </c>
      <c r="W137" s="293">
        <v>6.881712E-05</v>
      </c>
      <c r="X137" s="293">
        <v>0.0003133783</v>
      </c>
      <c r="Y137" s="293">
        <v>0</v>
      </c>
      <c r="Z137" s="293">
        <v>7.094267E-05</v>
      </c>
    </row>
    <row r="138" spans="1:26" s="292" customFormat="1" ht="12.75">
      <c r="A138" s="292">
        <v>2005</v>
      </c>
      <c r="B138" s="292" t="s">
        <v>427</v>
      </c>
      <c r="C138" s="292" t="s">
        <v>428</v>
      </c>
      <c r="D138" s="292">
        <v>2270008103</v>
      </c>
      <c r="E138" s="292" t="s">
        <v>530</v>
      </c>
      <c r="F138" s="292" t="s">
        <v>540</v>
      </c>
      <c r="G138" s="292">
        <v>750</v>
      </c>
      <c r="H138" s="292" t="s">
        <v>509</v>
      </c>
      <c r="I138" s="292" t="s">
        <v>432</v>
      </c>
      <c r="J138" s="292" t="s">
        <v>433</v>
      </c>
      <c r="K138" s="292" t="s">
        <v>434</v>
      </c>
      <c r="L138" s="292" t="s">
        <v>437</v>
      </c>
      <c r="M138" s="292" t="s">
        <v>10</v>
      </c>
      <c r="N138" s="292" t="s">
        <v>10</v>
      </c>
      <c r="O138" s="292" t="s">
        <v>10</v>
      </c>
      <c r="P138" s="293">
        <v>1.101214</v>
      </c>
      <c r="Q138" s="293">
        <v>4.926025</v>
      </c>
      <c r="R138" s="293">
        <v>128.5243</v>
      </c>
      <c r="S138" s="293">
        <v>0.001718945</v>
      </c>
      <c r="T138" s="293">
        <v>0.006108501</v>
      </c>
      <c r="U138" s="293">
        <v>0.01780442</v>
      </c>
      <c r="V138" s="293">
        <v>1.410492</v>
      </c>
      <c r="W138" s="293">
        <v>0.0001481243</v>
      </c>
      <c r="X138" s="293">
        <v>0.0006825292</v>
      </c>
      <c r="Y138" s="293">
        <v>0</v>
      </c>
      <c r="Z138" s="293">
        <v>0.0001550977</v>
      </c>
    </row>
    <row r="139" spans="1:26" s="292" customFormat="1" ht="12.75">
      <c r="A139" s="292">
        <v>2005</v>
      </c>
      <c r="B139" s="292" t="s">
        <v>427</v>
      </c>
      <c r="C139" s="292" t="s">
        <v>428</v>
      </c>
      <c r="D139" s="292">
        <v>2270008105</v>
      </c>
      <c r="E139" s="292" t="s">
        <v>531</v>
      </c>
      <c r="F139" s="292" t="s">
        <v>540</v>
      </c>
      <c r="G139" s="292">
        <v>175</v>
      </c>
      <c r="H139" s="292" t="s">
        <v>509</v>
      </c>
      <c r="I139" s="292" t="s">
        <v>432</v>
      </c>
      <c r="J139" s="292" t="s">
        <v>433</v>
      </c>
      <c r="K139" s="292" t="s">
        <v>434</v>
      </c>
      <c r="L139" s="292" t="s">
        <v>435</v>
      </c>
      <c r="M139" s="292" t="s">
        <v>10</v>
      </c>
      <c r="N139" s="292" t="s">
        <v>10</v>
      </c>
      <c r="O139" s="292" t="s">
        <v>10</v>
      </c>
      <c r="P139" s="293">
        <v>3.028338</v>
      </c>
      <c r="Q139" s="293">
        <v>4.197717</v>
      </c>
      <c r="R139" s="293">
        <v>8.345992</v>
      </c>
      <c r="S139" s="293">
        <v>0.0001420871</v>
      </c>
      <c r="T139" s="293">
        <v>0.0005016888</v>
      </c>
      <c r="U139" s="293">
        <v>0.001192441</v>
      </c>
      <c r="V139" s="293">
        <v>0.09130081</v>
      </c>
      <c r="W139" s="293">
        <v>9.588046E-06</v>
      </c>
      <c r="X139" s="293">
        <v>5.942825E-05</v>
      </c>
      <c r="Y139" s="293">
        <v>0</v>
      </c>
      <c r="Z139" s="293">
        <v>1.282029E-05</v>
      </c>
    </row>
    <row r="140" spans="1:26" s="292" customFormat="1" ht="12.75">
      <c r="A140" s="292">
        <v>2005</v>
      </c>
      <c r="B140" s="292" t="s">
        <v>427</v>
      </c>
      <c r="C140" s="292" t="s">
        <v>428</v>
      </c>
      <c r="D140" s="292">
        <v>2270008106</v>
      </c>
      <c r="E140" s="292" t="s">
        <v>532</v>
      </c>
      <c r="F140" s="292" t="s">
        <v>540</v>
      </c>
      <c r="G140" s="292">
        <v>250</v>
      </c>
      <c r="H140" s="292" t="s">
        <v>509</v>
      </c>
      <c r="I140" s="292" t="s">
        <v>432</v>
      </c>
      <c r="J140" s="292" t="s">
        <v>433</v>
      </c>
      <c r="K140" s="292" t="s">
        <v>434</v>
      </c>
      <c r="L140" s="292" t="s">
        <v>435</v>
      </c>
      <c r="M140" s="292" t="s">
        <v>10</v>
      </c>
      <c r="N140" s="292" t="s">
        <v>10</v>
      </c>
      <c r="O140" s="292" t="s">
        <v>10</v>
      </c>
      <c r="P140" s="293">
        <v>0.7341426</v>
      </c>
      <c r="Q140" s="293">
        <v>0.7455889</v>
      </c>
      <c r="R140" s="293">
        <v>5.28841</v>
      </c>
      <c r="S140" s="293">
        <v>4.985406E-05</v>
      </c>
      <c r="T140" s="293">
        <v>0.0001462098</v>
      </c>
      <c r="U140" s="293">
        <v>0.0006401272</v>
      </c>
      <c r="V140" s="293">
        <v>0.05829024</v>
      </c>
      <c r="W140" s="293">
        <v>6.121408E-06</v>
      </c>
      <c r="X140" s="293">
        <v>1.860684E-05</v>
      </c>
      <c r="Y140" s="293">
        <v>0</v>
      </c>
      <c r="Z140" s="293">
        <v>4.498252E-06</v>
      </c>
    </row>
    <row r="141" spans="1:26" s="292" customFormat="1" ht="12.75">
      <c r="A141" s="292">
        <v>2005</v>
      </c>
      <c r="B141" s="292" t="s">
        <v>427</v>
      </c>
      <c r="C141" s="292" t="s">
        <v>428</v>
      </c>
      <c r="D141" s="292">
        <v>2270008111</v>
      </c>
      <c r="E141" s="292" t="s">
        <v>550</v>
      </c>
      <c r="F141" s="292" t="s">
        <v>540</v>
      </c>
      <c r="G141" s="292">
        <v>175</v>
      </c>
      <c r="H141" s="292" t="s">
        <v>509</v>
      </c>
      <c r="I141" s="292" t="s">
        <v>432</v>
      </c>
      <c r="J141" s="292" t="s">
        <v>433</v>
      </c>
      <c r="K141" s="292" t="s">
        <v>434</v>
      </c>
      <c r="L141" s="292" t="s">
        <v>435</v>
      </c>
      <c r="M141" s="292" t="s">
        <v>10</v>
      </c>
      <c r="N141" s="292" t="s">
        <v>10</v>
      </c>
      <c r="O141" s="292" t="s">
        <v>10</v>
      </c>
      <c r="P141" s="293">
        <v>1.468285</v>
      </c>
      <c r="Q141" s="293">
        <v>2.510821</v>
      </c>
      <c r="R141" s="293">
        <v>17.62537</v>
      </c>
      <c r="S141" s="293">
        <v>0.0003185793</v>
      </c>
      <c r="T141" s="293">
        <v>0.001095286</v>
      </c>
      <c r="U141" s="293">
        <v>0.002613778</v>
      </c>
      <c r="V141" s="293">
        <v>0.1926787</v>
      </c>
      <c r="W141" s="293">
        <v>2.023435E-05</v>
      </c>
      <c r="X141" s="293">
        <v>0.0001348488</v>
      </c>
      <c r="Y141" s="293">
        <v>0</v>
      </c>
      <c r="Z141" s="293">
        <v>2.874489E-05</v>
      </c>
    </row>
    <row r="142" spans="1:26" s="292" customFormat="1" ht="12.75">
      <c r="A142" s="292">
        <v>2005</v>
      </c>
      <c r="B142" s="292" t="s">
        <v>427</v>
      </c>
      <c r="C142" s="292" t="s">
        <v>428</v>
      </c>
      <c r="D142" s="292">
        <v>2270008115</v>
      </c>
      <c r="E142" s="292" t="s">
        <v>551</v>
      </c>
      <c r="F142" s="292" t="s">
        <v>540</v>
      </c>
      <c r="G142" s="292">
        <v>120</v>
      </c>
      <c r="H142" s="292" t="s">
        <v>509</v>
      </c>
      <c r="I142" s="292" t="s">
        <v>432</v>
      </c>
      <c r="J142" s="292" t="s">
        <v>437</v>
      </c>
      <c r="K142" s="292" t="s">
        <v>434</v>
      </c>
      <c r="L142" s="292" t="s">
        <v>437</v>
      </c>
      <c r="M142" s="292" t="s">
        <v>10</v>
      </c>
      <c r="N142" s="292" t="s">
        <v>10</v>
      </c>
      <c r="O142" s="292" t="s">
        <v>10</v>
      </c>
      <c r="P142" s="293">
        <v>0.4588391</v>
      </c>
      <c r="Q142" s="293">
        <v>1.024393</v>
      </c>
      <c r="R142" s="293">
        <v>2.693918</v>
      </c>
      <c r="S142" s="293">
        <v>7.617541E-05</v>
      </c>
      <c r="T142" s="293">
        <v>0.0002132769</v>
      </c>
      <c r="U142" s="293">
        <v>0.0004372438</v>
      </c>
      <c r="V142" s="293">
        <v>0.02926263</v>
      </c>
      <c r="W142" s="293">
        <v>3.203813E-06</v>
      </c>
      <c r="X142" s="293">
        <v>3.916246E-05</v>
      </c>
      <c r="Y142" s="293">
        <v>0</v>
      </c>
      <c r="Z142" s="293">
        <v>6.873186E-06</v>
      </c>
    </row>
    <row r="143" spans="1:26" s="292" customFormat="1" ht="12.75">
      <c r="A143" s="292">
        <v>2005</v>
      </c>
      <c r="B143" s="292" t="s">
        <v>427</v>
      </c>
      <c r="C143" s="292" t="s">
        <v>428</v>
      </c>
      <c r="D143" s="292">
        <v>2270008115</v>
      </c>
      <c r="E143" s="292" t="s">
        <v>551</v>
      </c>
      <c r="F143" s="292" t="s">
        <v>540</v>
      </c>
      <c r="G143" s="292">
        <v>250</v>
      </c>
      <c r="H143" s="292" t="s">
        <v>509</v>
      </c>
      <c r="I143" s="292" t="s">
        <v>432</v>
      </c>
      <c r="J143" s="292" t="s">
        <v>433</v>
      </c>
      <c r="K143" s="292" t="s">
        <v>434</v>
      </c>
      <c r="L143" s="292" t="s">
        <v>437</v>
      </c>
      <c r="M143" s="292" t="s">
        <v>10</v>
      </c>
      <c r="N143" s="292" t="s">
        <v>10</v>
      </c>
      <c r="O143" s="292" t="s">
        <v>10</v>
      </c>
      <c r="P143" s="293">
        <v>0.09176783</v>
      </c>
      <c r="Q143" s="293">
        <v>0.2048787</v>
      </c>
      <c r="R143" s="293">
        <v>1.087788</v>
      </c>
      <c r="S143" s="293">
        <v>1.496283E-05</v>
      </c>
      <c r="T143" s="293">
        <v>4.198911E-05</v>
      </c>
      <c r="U143" s="293">
        <v>0.0001553656</v>
      </c>
      <c r="V143" s="293">
        <v>0.01195148</v>
      </c>
      <c r="W143" s="293">
        <v>1.255096E-06</v>
      </c>
      <c r="X143" s="293">
        <v>5.944946E-06</v>
      </c>
      <c r="Y143" s="293">
        <v>0</v>
      </c>
      <c r="Z143" s="293">
        <v>1.350072E-06</v>
      </c>
    </row>
    <row r="144" spans="1:26" s="292" customFormat="1" ht="12.75">
      <c r="A144" s="292">
        <v>2005</v>
      </c>
      <c r="B144" s="292" t="s">
        <v>427</v>
      </c>
      <c r="C144" s="292" t="s">
        <v>428</v>
      </c>
      <c r="D144" s="292">
        <v>2270008115</v>
      </c>
      <c r="E144" s="292" t="s">
        <v>551</v>
      </c>
      <c r="F144" s="292" t="s">
        <v>540</v>
      </c>
      <c r="G144" s="292">
        <v>500</v>
      </c>
      <c r="H144" s="292" t="s">
        <v>509</v>
      </c>
      <c r="I144" s="292" t="s">
        <v>432</v>
      </c>
      <c r="J144" s="292" t="s">
        <v>433</v>
      </c>
      <c r="K144" s="292" t="s">
        <v>434</v>
      </c>
      <c r="L144" s="292" t="s">
        <v>437</v>
      </c>
      <c r="M144" s="292" t="s">
        <v>10</v>
      </c>
      <c r="N144" s="292" t="s">
        <v>10</v>
      </c>
      <c r="O144" s="292" t="s">
        <v>10</v>
      </c>
      <c r="P144" s="293">
        <v>0.3670713</v>
      </c>
      <c r="Q144" s="293">
        <v>0.8195149</v>
      </c>
      <c r="R144" s="293">
        <v>8.975977</v>
      </c>
      <c r="S144" s="293">
        <v>0.0001091291</v>
      </c>
      <c r="T144" s="293">
        <v>0.0004162902</v>
      </c>
      <c r="U144" s="293">
        <v>0.001173235</v>
      </c>
      <c r="V144" s="293">
        <v>0.09856889</v>
      </c>
      <c r="W144" s="293">
        <v>9.029867E-06</v>
      </c>
      <c r="X144" s="293">
        <v>4.38313E-05</v>
      </c>
      <c r="Y144" s="293">
        <v>0</v>
      </c>
      <c r="Z144" s="293">
        <v>9.846542E-06</v>
      </c>
    </row>
    <row r="145" spans="1:26" s="292" customFormat="1" ht="12.75">
      <c r="A145" s="292">
        <v>2005</v>
      </c>
      <c r="B145" s="292" t="s">
        <v>427</v>
      </c>
      <c r="C145" s="292" t="s">
        <v>428</v>
      </c>
      <c r="D145" s="292">
        <v>2270008115</v>
      </c>
      <c r="E145" s="292" t="s">
        <v>551</v>
      </c>
      <c r="F145" s="292" t="s">
        <v>540</v>
      </c>
      <c r="G145" s="292">
        <v>750</v>
      </c>
      <c r="H145" s="292" t="s">
        <v>509</v>
      </c>
      <c r="I145" s="292" t="s">
        <v>432</v>
      </c>
      <c r="J145" s="292" t="s">
        <v>433</v>
      </c>
      <c r="K145" s="292" t="s">
        <v>434</v>
      </c>
      <c r="L145" s="292" t="s">
        <v>437</v>
      </c>
      <c r="M145" s="292" t="s">
        <v>10</v>
      </c>
      <c r="N145" s="292" t="s">
        <v>10</v>
      </c>
      <c r="O145" s="292" t="s">
        <v>10</v>
      </c>
      <c r="P145" s="293">
        <v>1.192981</v>
      </c>
      <c r="Q145" s="293">
        <v>2.663423</v>
      </c>
      <c r="R145" s="293">
        <v>43.1061</v>
      </c>
      <c r="S145" s="293">
        <v>0.0005362092</v>
      </c>
      <c r="T145" s="293">
        <v>0.001998974</v>
      </c>
      <c r="U145" s="293">
        <v>0.005767686</v>
      </c>
      <c r="V145" s="293">
        <v>0.4733154</v>
      </c>
      <c r="W145" s="293">
        <v>4.441785E-05</v>
      </c>
      <c r="X145" s="293">
        <v>0.0002127675</v>
      </c>
      <c r="Y145" s="293">
        <v>0</v>
      </c>
      <c r="Z145" s="293">
        <v>4.838131E-05</v>
      </c>
    </row>
    <row r="146" spans="1:26" s="294" customFormat="1" ht="12.75">
      <c r="A146" s="294">
        <v>2005</v>
      </c>
      <c r="B146" s="294" t="s">
        <v>427</v>
      </c>
      <c r="C146" s="294" t="s">
        <v>428</v>
      </c>
      <c r="D146" s="294">
        <v>2260002006</v>
      </c>
      <c r="E146" s="294" t="s">
        <v>445</v>
      </c>
      <c r="F146" s="294" t="s">
        <v>430</v>
      </c>
      <c r="G146" s="294">
        <v>15</v>
      </c>
      <c r="H146" s="294" t="s">
        <v>446</v>
      </c>
      <c r="I146" s="294" t="s">
        <v>432</v>
      </c>
      <c r="J146" s="294" t="s">
        <v>437</v>
      </c>
      <c r="K146" s="294" t="s">
        <v>434</v>
      </c>
      <c r="L146" s="294" t="s">
        <v>435</v>
      </c>
      <c r="M146" s="294" t="s">
        <v>10</v>
      </c>
      <c r="N146" s="294" t="s">
        <v>10</v>
      </c>
      <c r="O146" s="294" t="s">
        <v>10</v>
      </c>
      <c r="P146" s="295">
        <v>306.8455</v>
      </c>
      <c r="Q146" s="295">
        <v>153.135</v>
      </c>
      <c r="R146" s="295">
        <v>32.48211</v>
      </c>
      <c r="S146" s="295">
        <v>0.002552951</v>
      </c>
      <c r="T146" s="295">
        <v>0.09180418</v>
      </c>
      <c r="U146" s="295">
        <v>0.001337657</v>
      </c>
      <c r="V146" s="295">
        <v>0.1594791</v>
      </c>
      <c r="W146" s="295">
        <v>6.568151E-06</v>
      </c>
      <c r="X146" s="295">
        <v>0.001336915</v>
      </c>
      <c r="Y146" s="295">
        <v>0.0002265722</v>
      </c>
      <c r="Z146" s="295">
        <v>0.0001586782</v>
      </c>
    </row>
    <row r="147" spans="1:26" s="294" customFormat="1" ht="12.75">
      <c r="A147" s="294">
        <v>2005</v>
      </c>
      <c r="B147" s="294" t="s">
        <v>427</v>
      </c>
      <c r="C147" s="294" t="s">
        <v>428</v>
      </c>
      <c r="D147" s="294">
        <v>2260002009</v>
      </c>
      <c r="E147" s="294" t="s">
        <v>447</v>
      </c>
      <c r="F147" s="294" t="s">
        <v>430</v>
      </c>
      <c r="G147" s="294">
        <v>15</v>
      </c>
      <c r="H147" s="294" t="s">
        <v>446</v>
      </c>
      <c r="I147" s="294" t="s">
        <v>432</v>
      </c>
      <c r="J147" s="294" t="s">
        <v>437</v>
      </c>
      <c r="K147" s="294" t="s">
        <v>434</v>
      </c>
      <c r="L147" s="294" t="s">
        <v>435</v>
      </c>
      <c r="M147" s="294" t="s">
        <v>10</v>
      </c>
      <c r="N147" s="294" t="s">
        <v>10</v>
      </c>
      <c r="O147" s="294" t="s">
        <v>10</v>
      </c>
      <c r="P147" s="295">
        <v>26.32129</v>
      </c>
      <c r="Q147" s="295">
        <v>14.86818</v>
      </c>
      <c r="R147" s="295">
        <v>3.058614</v>
      </c>
      <c r="S147" s="295">
        <v>0.0002114832</v>
      </c>
      <c r="T147" s="295">
        <v>0.00841741</v>
      </c>
      <c r="U147" s="295">
        <v>0.0001371085</v>
      </c>
      <c r="V147" s="295">
        <v>0.01548414</v>
      </c>
      <c r="W147" s="295">
        <v>6.377147E-07</v>
      </c>
      <c r="X147" s="295">
        <v>0.0001298037</v>
      </c>
      <c r="Y147" s="295">
        <v>2.26683E-05</v>
      </c>
      <c r="Z147" s="295">
        <v>1.31447E-05</v>
      </c>
    </row>
    <row r="148" spans="1:26" s="294" customFormat="1" ht="12.75">
      <c r="A148" s="294">
        <v>2005</v>
      </c>
      <c r="B148" s="294" t="s">
        <v>427</v>
      </c>
      <c r="C148" s="294" t="s">
        <v>428</v>
      </c>
      <c r="D148" s="294">
        <v>2265002003</v>
      </c>
      <c r="E148" s="294" t="s">
        <v>468</v>
      </c>
      <c r="F148" s="294" t="s">
        <v>439</v>
      </c>
      <c r="G148" s="294">
        <v>15</v>
      </c>
      <c r="H148" s="294" t="s">
        <v>446</v>
      </c>
      <c r="I148" s="294" t="s">
        <v>432</v>
      </c>
      <c r="J148" s="294" t="s">
        <v>437</v>
      </c>
      <c r="K148" s="294" t="s">
        <v>434</v>
      </c>
      <c r="L148" s="294" t="s">
        <v>435</v>
      </c>
      <c r="M148" s="294" t="s">
        <v>10</v>
      </c>
      <c r="N148" s="294" t="s">
        <v>10</v>
      </c>
      <c r="O148" s="294" t="s">
        <v>10</v>
      </c>
      <c r="P148" s="295">
        <v>6.691831</v>
      </c>
      <c r="Q148" s="295">
        <v>7.266469</v>
      </c>
      <c r="R148" s="295">
        <v>4.221886</v>
      </c>
      <c r="S148" s="295">
        <v>0.0003265865</v>
      </c>
      <c r="T148" s="295">
        <v>0.01213347</v>
      </c>
      <c r="U148" s="295">
        <v>0.0002264562</v>
      </c>
      <c r="V148" s="295">
        <v>0.02043226</v>
      </c>
      <c r="W148" s="295">
        <v>5.825793E-07</v>
      </c>
      <c r="X148" s="295">
        <v>0.0001712839</v>
      </c>
      <c r="Y148" s="295">
        <v>2.068803E-05</v>
      </c>
      <c r="Z148" s="295">
        <v>1.853396E-05</v>
      </c>
    </row>
    <row r="149" spans="1:26" s="294" customFormat="1" ht="12.75">
      <c r="A149" s="294">
        <v>2005</v>
      </c>
      <c r="B149" s="294" t="s">
        <v>427</v>
      </c>
      <c r="C149" s="294" t="s">
        <v>428</v>
      </c>
      <c r="D149" s="294">
        <v>2265002003</v>
      </c>
      <c r="E149" s="294" t="s">
        <v>468</v>
      </c>
      <c r="F149" s="294" t="s">
        <v>439</v>
      </c>
      <c r="G149" s="294">
        <v>25</v>
      </c>
      <c r="H149" s="294" t="s">
        <v>446</v>
      </c>
      <c r="I149" s="294" t="s">
        <v>432</v>
      </c>
      <c r="J149" s="294" t="s">
        <v>437</v>
      </c>
      <c r="K149" s="294" t="s">
        <v>434</v>
      </c>
      <c r="L149" s="294" t="s">
        <v>435</v>
      </c>
      <c r="M149" s="294" t="s">
        <v>10</v>
      </c>
      <c r="N149" s="294" t="s">
        <v>10</v>
      </c>
      <c r="O149" s="294" t="s">
        <v>10</v>
      </c>
      <c r="P149" s="295">
        <v>11.444</v>
      </c>
      <c r="Q149" s="295">
        <v>12.42671</v>
      </c>
      <c r="R149" s="295">
        <v>18.15264</v>
      </c>
      <c r="S149" s="295">
        <v>0.001427762</v>
      </c>
      <c r="T149" s="295">
        <v>0.05366372</v>
      </c>
      <c r="U149" s="295">
        <v>0.0008737847</v>
      </c>
      <c r="V149" s="295">
        <v>0.0854141</v>
      </c>
      <c r="W149" s="295">
        <v>2.164789E-06</v>
      </c>
      <c r="X149" s="295">
        <v>0.0007160272</v>
      </c>
      <c r="Y149" s="295">
        <v>5.458602E-05</v>
      </c>
      <c r="Z149" s="295">
        <v>8.102629E-05</v>
      </c>
    </row>
    <row r="150" spans="1:26" s="294" customFormat="1" ht="12.75">
      <c r="A150" s="294">
        <v>2005</v>
      </c>
      <c r="B150" s="294" t="s">
        <v>427</v>
      </c>
      <c r="C150" s="294" t="s">
        <v>428</v>
      </c>
      <c r="D150" s="294">
        <v>2265002003</v>
      </c>
      <c r="E150" s="294" t="s">
        <v>468</v>
      </c>
      <c r="F150" s="294" t="s">
        <v>439</v>
      </c>
      <c r="G150" s="294">
        <v>50</v>
      </c>
      <c r="H150" s="294" t="s">
        <v>446</v>
      </c>
      <c r="I150" s="294" t="s">
        <v>432</v>
      </c>
      <c r="J150" s="294" t="s">
        <v>437</v>
      </c>
      <c r="K150" s="294" t="s">
        <v>434</v>
      </c>
      <c r="L150" s="294" t="s">
        <v>435</v>
      </c>
      <c r="M150" s="294" t="s">
        <v>10</v>
      </c>
      <c r="N150" s="294" t="s">
        <v>10</v>
      </c>
      <c r="O150" s="294" t="s">
        <v>10</v>
      </c>
      <c r="P150" s="295">
        <v>6.290458</v>
      </c>
      <c r="Q150" s="295">
        <v>6.761632</v>
      </c>
      <c r="R150" s="295">
        <v>15.75865</v>
      </c>
      <c r="S150" s="295">
        <v>0.0007441313</v>
      </c>
      <c r="T150" s="295">
        <v>0.01650721</v>
      </c>
      <c r="U150" s="295">
        <v>0.001166189</v>
      </c>
      <c r="V150" s="295">
        <v>0.1233042</v>
      </c>
      <c r="W150" s="295">
        <v>1.499154E-06</v>
      </c>
      <c r="X150" s="295">
        <v>9.444978E-06</v>
      </c>
      <c r="Y150" s="295">
        <v>4.689348E-05</v>
      </c>
      <c r="Z150" s="295">
        <v>4.223174E-05</v>
      </c>
    </row>
    <row r="151" spans="1:26" s="294" customFormat="1" ht="12.75">
      <c r="A151" s="294">
        <v>2005</v>
      </c>
      <c r="B151" s="294" t="s">
        <v>427</v>
      </c>
      <c r="C151" s="294" t="s">
        <v>428</v>
      </c>
      <c r="D151" s="294">
        <v>2265002003</v>
      </c>
      <c r="E151" s="294" t="s">
        <v>468</v>
      </c>
      <c r="F151" s="294" t="s">
        <v>439</v>
      </c>
      <c r="G151" s="294">
        <v>120</v>
      </c>
      <c r="H151" s="294" t="s">
        <v>446</v>
      </c>
      <c r="I151" s="294" t="s">
        <v>432</v>
      </c>
      <c r="J151" s="294" t="s">
        <v>437</v>
      </c>
      <c r="K151" s="294" t="s">
        <v>434</v>
      </c>
      <c r="L151" s="294" t="s">
        <v>435</v>
      </c>
      <c r="M151" s="294" t="s">
        <v>10</v>
      </c>
      <c r="N151" s="294" t="s">
        <v>10</v>
      </c>
      <c r="O151" s="294" t="s">
        <v>10</v>
      </c>
      <c r="P151" s="295">
        <v>3.455321</v>
      </c>
      <c r="Q151" s="295">
        <v>3.714137</v>
      </c>
      <c r="R151" s="295">
        <v>14.77419</v>
      </c>
      <c r="S151" s="295">
        <v>0.0005370476</v>
      </c>
      <c r="T151" s="295">
        <v>0.00819113</v>
      </c>
      <c r="U151" s="295">
        <v>0.00179142</v>
      </c>
      <c r="V151" s="295">
        <v>0.1276607</v>
      </c>
      <c r="W151" s="295">
        <v>1.23338E-06</v>
      </c>
      <c r="X151" s="295">
        <v>9.889788E-06</v>
      </c>
      <c r="Y151" s="295">
        <v>4.437266E-05</v>
      </c>
      <c r="Z151" s="295">
        <v>3.04791E-05</v>
      </c>
    </row>
    <row r="152" spans="1:26" s="294" customFormat="1" ht="12.75">
      <c r="A152" s="294">
        <v>2005</v>
      </c>
      <c r="B152" s="294" t="s">
        <v>427</v>
      </c>
      <c r="C152" s="294" t="s">
        <v>428</v>
      </c>
      <c r="D152" s="294">
        <v>2265002006</v>
      </c>
      <c r="E152" s="294" t="s">
        <v>445</v>
      </c>
      <c r="F152" s="294" t="s">
        <v>439</v>
      </c>
      <c r="G152" s="294">
        <v>15</v>
      </c>
      <c r="H152" s="294" t="s">
        <v>446</v>
      </c>
      <c r="I152" s="294" t="s">
        <v>432</v>
      </c>
      <c r="J152" s="294" t="s">
        <v>437</v>
      </c>
      <c r="K152" s="294" t="s">
        <v>434</v>
      </c>
      <c r="L152" s="294" t="s">
        <v>435</v>
      </c>
      <c r="M152" s="294" t="s">
        <v>10</v>
      </c>
      <c r="N152" s="294" t="s">
        <v>10</v>
      </c>
      <c r="O152" s="294" t="s">
        <v>10</v>
      </c>
      <c r="P152" s="295">
        <v>14.15953</v>
      </c>
      <c r="Q152" s="295">
        <v>7.066484</v>
      </c>
      <c r="R152" s="295">
        <v>3.86838</v>
      </c>
      <c r="S152" s="295">
        <v>0.0004646216</v>
      </c>
      <c r="T152" s="295">
        <v>0.01209312</v>
      </c>
      <c r="U152" s="295">
        <v>0.0001417554</v>
      </c>
      <c r="V152" s="295">
        <v>0.01655828</v>
      </c>
      <c r="W152" s="295">
        <v>4.721214E-07</v>
      </c>
      <c r="X152" s="295">
        <v>0.0001329041</v>
      </c>
      <c r="Y152" s="295">
        <v>1.584674E-05</v>
      </c>
      <c r="Z152" s="295">
        <v>2.639592E-05</v>
      </c>
    </row>
    <row r="153" spans="1:26" s="294" customFormat="1" ht="12.75">
      <c r="A153" s="294">
        <v>2005</v>
      </c>
      <c r="B153" s="294" t="s">
        <v>427</v>
      </c>
      <c r="C153" s="294" t="s">
        <v>428</v>
      </c>
      <c r="D153" s="294">
        <v>2265002009</v>
      </c>
      <c r="E153" s="294" t="s">
        <v>447</v>
      </c>
      <c r="F153" s="294" t="s">
        <v>439</v>
      </c>
      <c r="G153" s="294">
        <v>5</v>
      </c>
      <c r="H153" s="294" t="s">
        <v>446</v>
      </c>
      <c r="I153" s="294" t="s">
        <v>432</v>
      </c>
      <c r="J153" s="294" t="s">
        <v>437</v>
      </c>
      <c r="K153" s="294" t="s">
        <v>434</v>
      </c>
      <c r="L153" s="294" t="s">
        <v>435</v>
      </c>
      <c r="M153" s="294" t="s">
        <v>10</v>
      </c>
      <c r="N153" s="294" t="s">
        <v>10</v>
      </c>
      <c r="O153" s="294" t="s">
        <v>10</v>
      </c>
      <c r="P153" s="295">
        <v>519.8292</v>
      </c>
      <c r="Q153" s="295">
        <v>256.5762</v>
      </c>
      <c r="R153" s="295">
        <v>46.49965</v>
      </c>
      <c r="S153" s="295">
        <v>0.00653619</v>
      </c>
      <c r="T153" s="295">
        <v>0.09967903</v>
      </c>
      <c r="U153" s="295">
        <v>0.002857853</v>
      </c>
      <c r="V153" s="295">
        <v>0.2672057</v>
      </c>
      <c r="W153" s="295">
        <v>9.227166E-06</v>
      </c>
      <c r="X153" s="295">
        <v>8.711065E-05</v>
      </c>
      <c r="Y153" s="295">
        <v>0.0004220189</v>
      </c>
      <c r="Z153" s="295">
        <v>0.0003713318</v>
      </c>
    </row>
    <row r="154" spans="1:26" s="294" customFormat="1" ht="12.75">
      <c r="A154" s="294">
        <v>2005</v>
      </c>
      <c r="B154" s="294" t="s">
        <v>427</v>
      </c>
      <c r="C154" s="294" t="s">
        <v>428</v>
      </c>
      <c r="D154" s="294">
        <v>2265002009</v>
      </c>
      <c r="E154" s="294" t="s">
        <v>447</v>
      </c>
      <c r="F154" s="294" t="s">
        <v>439</v>
      </c>
      <c r="G154" s="294">
        <v>15</v>
      </c>
      <c r="H154" s="294" t="s">
        <v>446</v>
      </c>
      <c r="I154" s="294" t="s">
        <v>432</v>
      </c>
      <c r="J154" s="294" t="s">
        <v>437</v>
      </c>
      <c r="K154" s="294" t="s">
        <v>434</v>
      </c>
      <c r="L154" s="294" t="s">
        <v>435</v>
      </c>
      <c r="M154" s="294" t="s">
        <v>10</v>
      </c>
      <c r="N154" s="294" t="s">
        <v>10</v>
      </c>
      <c r="O154" s="294" t="s">
        <v>10</v>
      </c>
      <c r="P154" s="295">
        <v>551.3486</v>
      </c>
      <c r="Q154" s="295">
        <v>311.4417</v>
      </c>
      <c r="R154" s="295">
        <v>149.5832</v>
      </c>
      <c r="S154" s="295">
        <v>0.01735011</v>
      </c>
      <c r="T154" s="295">
        <v>0.4637603</v>
      </c>
      <c r="U154" s="295">
        <v>0.005702068</v>
      </c>
      <c r="V154" s="295">
        <v>0.6486884</v>
      </c>
      <c r="W154" s="295">
        <v>1.849586E-05</v>
      </c>
      <c r="X154" s="295">
        <v>0.005325757</v>
      </c>
      <c r="Y154" s="295">
        <v>0.0006649393</v>
      </c>
      <c r="Z154" s="295">
        <v>0.0009856883</v>
      </c>
    </row>
    <row r="155" spans="1:26" s="294" customFormat="1" ht="12.75">
      <c r="A155" s="294">
        <v>2005</v>
      </c>
      <c r="B155" s="294" t="s">
        <v>427</v>
      </c>
      <c r="C155" s="294" t="s">
        <v>428</v>
      </c>
      <c r="D155" s="294">
        <v>2265002015</v>
      </c>
      <c r="E155" s="294" t="s">
        <v>469</v>
      </c>
      <c r="F155" s="294" t="s">
        <v>439</v>
      </c>
      <c r="G155" s="294">
        <v>5</v>
      </c>
      <c r="H155" s="294" t="s">
        <v>446</v>
      </c>
      <c r="I155" s="294" t="s">
        <v>432</v>
      </c>
      <c r="J155" s="294" t="s">
        <v>437</v>
      </c>
      <c r="K155" s="294" t="s">
        <v>434</v>
      </c>
      <c r="L155" s="294" t="s">
        <v>435</v>
      </c>
      <c r="M155" s="294" t="s">
        <v>10</v>
      </c>
      <c r="N155" s="294" t="s">
        <v>10</v>
      </c>
      <c r="O155" s="294" t="s">
        <v>10</v>
      </c>
      <c r="P155" s="295">
        <v>57.89888</v>
      </c>
      <c r="Q155" s="295">
        <v>13.17745</v>
      </c>
      <c r="R155" s="295">
        <v>3.637338</v>
      </c>
      <c r="S155" s="295">
        <v>0.000456012</v>
      </c>
      <c r="T155" s="295">
        <v>0.008926529</v>
      </c>
      <c r="U155" s="295">
        <v>0.0001826697</v>
      </c>
      <c r="V155" s="295">
        <v>0.01933748</v>
      </c>
      <c r="W155" s="295">
        <v>6.677631E-07</v>
      </c>
      <c r="X155" s="295">
        <v>1.331642E-05</v>
      </c>
      <c r="Y155" s="295">
        <v>2.433166E-05</v>
      </c>
      <c r="Z155" s="295">
        <v>2.59068E-05</v>
      </c>
    </row>
    <row r="156" spans="1:26" s="294" customFormat="1" ht="12.75">
      <c r="A156" s="294">
        <v>2005</v>
      </c>
      <c r="B156" s="294" t="s">
        <v>427</v>
      </c>
      <c r="C156" s="294" t="s">
        <v>428</v>
      </c>
      <c r="D156" s="294">
        <v>2265002015</v>
      </c>
      <c r="E156" s="294" t="s">
        <v>469</v>
      </c>
      <c r="F156" s="294" t="s">
        <v>439</v>
      </c>
      <c r="G156" s="294">
        <v>15</v>
      </c>
      <c r="H156" s="294" t="s">
        <v>446</v>
      </c>
      <c r="I156" s="294" t="s">
        <v>432</v>
      </c>
      <c r="J156" s="294" t="s">
        <v>437</v>
      </c>
      <c r="K156" s="294" t="s">
        <v>434</v>
      </c>
      <c r="L156" s="294" t="s">
        <v>435</v>
      </c>
      <c r="M156" s="294" t="s">
        <v>10</v>
      </c>
      <c r="N156" s="294" t="s">
        <v>10</v>
      </c>
      <c r="O156" s="294" t="s">
        <v>10</v>
      </c>
      <c r="P156" s="295">
        <v>93.68562</v>
      </c>
      <c r="Q156" s="295">
        <v>79.63754</v>
      </c>
      <c r="R156" s="295">
        <v>44.4104</v>
      </c>
      <c r="S156" s="295">
        <v>0.003778893</v>
      </c>
      <c r="T156" s="295">
        <v>0.1297091</v>
      </c>
      <c r="U156" s="295">
        <v>0.002215675</v>
      </c>
      <c r="V156" s="295">
        <v>0.2103579</v>
      </c>
      <c r="W156" s="295">
        <v>5.997873E-06</v>
      </c>
      <c r="X156" s="295">
        <v>0.001763432</v>
      </c>
      <c r="Y156" s="295">
        <v>0.0002130648</v>
      </c>
      <c r="Z156" s="295">
        <v>0.0002146852</v>
      </c>
    </row>
    <row r="157" spans="1:26" s="294" customFormat="1" ht="12.75">
      <c r="A157" s="294">
        <v>2005</v>
      </c>
      <c r="B157" s="294" t="s">
        <v>427</v>
      </c>
      <c r="C157" s="294" t="s">
        <v>428</v>
      </c>
      <c r="D157" s="294">
        <v>2265002015</v>
      </c>
      <c r="E157" s="294" t="s">
        <v>469</v>
      </c>
      <c r="F157" s="294" t="s">
        <v>439</v>
      </c>
      <c r="G157" s="294">
        <v>25</v>
      </c>
      <c r="H157" s="294" t="s">
        <v>446</v>
      </c>
      <c r="I157" s="294" t="s">
        <v>432</v>
      </c>
      <c r="J157" s="294" t="s">
        <v>437</v>
      </c>
      <c r="K157" s="294" t="s">
        <v>434</v>
      </c>
      <c r="L157" s="294" t="s">
        <v>435</v>
      </c>
      <c r="M157" s="294" t="s">
        <v>10</v>
      </c>
      <c r="N157" s="294" t="s">
        <v>10</v>
      </c>
      <c r="O157" s="294" t="s">
        <v>10</v>
      </c>
      <c r="P157" s="295">
        <v>63.23295</v>
      </c>
      <c r="Q157" s="295">
        <v>53.75122</v>
      </c>
      <c r="R157" s="295">
        <v>64.5853</v>
      </c>
      <c r="S157" s="295">
        <v>0.005412121</v>
      </c>
      <c r="T157" s="295">
        <v>0.1927707</v>
      </c>
      <c r="U157" s="295">
        <v>0.0028917</v>
      </c>
      <c r="V157" s="295">
        <v>0.299737</v>
      </c>
      <c r="W157" s="295">
        <v>7.596725E-06</v>
      </c>
      <c r="X157" s="295">
        <v>0.002512699</v>
      </c>
      <c r="Y157" s="295">
        <v>0.0002041594</v>
      </c>
      <c r="Z157" s="295">
        <v>0.0003074716</v>
      </c>
    </row>
    <row r="158" spans="1:26" s="294" customFormat="1" ht="12.75">
      <c r="A158" s="294">
        <v>2005</v>
      </c>
      <c r="B158" s="294" t="s">
        <v>427</v>
      </c>
      <c r="C158" s="294" t="s">
        <v>428</v>
      </c>
      <c r="D158" s="294">
        <v>2265002015</v>
      </c>
      <c r="E158" s="294" t="s">
        <v>469</v>
      </c>
      <c r="F158" s="294" t="s">
        <v>439</v>
      </c>
      <c r="G158" s="294">
        <v>50</v>
      </c>
      <c r="H158" s="294" t="s">
        <v>446</v>
      </c>
      <c r="I158" s="294" t="s">
        <v>432</v>
      </c>
      <c r="J158" s="294" t="s">
        <v>437</v>
      </c>
      <c r="K158" s="294" t="s">
        <v>434</v>
      </c>
      <c r="L158" s="294" t="s">
        <v>435</v>
      </c>
      <c r="M158" s="294" t="s">
        <v>10</v>
      </c>
      <c r="N158" s="294" t="s">
        <v>10</v>
      </c>
      <c r="O158" s="294" t="s">
        <v>10</v>
      </c>
      <c r="P158" s="295">
        <v>4.4299</v>
      </c>
      <c r="Q158" s="295">
        <v>7.543429</v>
      </c>
      <c r="R158" s="295">
        <v>19.55967</v>
      </c>
      <c r="S158" s="295">
        <v>0.00107957</v>
      </c>
      <c r="T158" s="295">
        <v>0.02242088</v>
      </c>
      <c r="U158" s="295">
        <v>0.00140966</v>
      </c>
      <c r="V158" s="295">
        <v>0.1494151</v>
      </c>
      <c r="W158" s="295">
        <v>1.816615E-06</v>
      </c>
      <c r="X158" s="295">
        <v>1.144505E-05</v>
      </c>
      <c r="Y158" s="295">
        <v>5.454115E-05</v>
      </c>
      <c r="Z158" s="295">
        <v>6.116454E-05</v>
      </c>
    </row>
    <row r="159" spans="1:26" s="294" customFormat="1" ht="12.75">
      <c r="A159" s="294">
        <v>2005</v>
      </c>
      <c r="B159" s="294" t="s">
        <v>427</v>
      </c>
      <c r="C159" s="294" t="s">
        <v>428</v>
      </c>
      <c r="D159" s="294">
        <v>2265002015</v>
      </c>
      <c r="E159" s="294" t="s">
        <v>469</v>
      </c>
      <c r="F159" s="294" t="s">
        <v>439</v>
      </c>
      <c r="G159" s="294">
        <v>120</v>
      </c>
      <c r="H159" s="294" t="s">
        <v>446</v>
      </c>
      <c r="I159" s="294" t="s">
        <v>432</v>
      </c>
      <c r="J159" s="294" t="s">
        <v>437</v>
      </c>
      <c r="K159" s="294" t="s">
        <v>434</v>
      </c>
      <c r="L159" s="294" t="s">
        <v>435</v>
      </c>
      <c r="M159" s="294" t="s">
        <v>10</v>
      </c>
      <c r="N159" s="294" t="s">
        <v>10</v>
      </c>
      <c r="O159" s="294" t="s">
        <v>10</v>
      </c>
      <c r="P159" s="295">
        <v>8.328212</v>
      </c>
      <c r="Q159" s="295">
        <v>14.18165</v>
      </c>
      <c r="R159" s="295">
        <v>66.08743</v>
      </c>
      <c r="S159" s="295">
        <v>0.0028355</v>
      </c>
      <c r="T159" s="295">
        <v>0.04071397</v>
      </c>
      <c r="U159" s="295">
        <v>0.00785455</v>
      </c>
      <c r="V159" s="295">
        <v>0.5629959</v>
      </c>
      <c r="W159" s="295">
        <v>5.439324E-06</v>
      </c>
      <c r="X159" s="295">
        <v>4.361492E-05</v>
      </c>
      <c r="Y159" s="295">
        <v>0.0001819001</v>
      </c>
      <c r="Z159" s="295">
        <v>0.0001606492</v>
      </c>
    </row>
    <row r="160" spans="1:26" s="294" customFormat="1" ht="12.75">
      <c r="A160" s="294">
        <v>2005</v>
      </c>
      <c r="B160" s="294" t="s">
        <v>427</v>
      </c>
      <c r="C160" s="294" t="s">
        <v>428</v>
      </c>
      <c r="D160" s="294">
        <v>2265002021</v>
      </c>
      <c r="E160" s="294" t="s">
        <v>470</v>
      </c>
      <c r="F160" s="294" t="s">
        <v>439</v>
      </c>
      <c r="G160" s="294">
        <v>5</v>
      </c>
      <c r="H160" s="294" t="s">
        <v>446</v>
      </c>
      <c r="I160" s="294" t="s">
        <v>432</v>
      </c>
      <c r="J160" s="294" t="s">
        <v>437</v>
      </c>
      <c r="K160" s="294" t="s">
        <v>434</v>
      </c>
      <c r="L160" s="294" t="s">
        <v>435</v>
      </c>
      <c r="M160" s="294" t="s">
        <v>10</v>
      </c>
      <c r="N160" s="294" t="s">
        <v>10</v>
      </c>
      <c r="O160" s="294" t="s">
        <v>10</v>
      </c>
      <c r="P160" s="295">
        <v>727.4698</v>
      </c>
      <c r="Q160" s="295">
        <v>339.1151</v>
      </c>
      <c r="R160" s="295">
        <v>66.20111</v>
      </c>
      <c r="S160" s="295">
        <v>0.009199225</v>
      </c>
      <c r="T160" s="295">
        <v>0.1431685</v>
      </c>
      <c r="U160" s="295">
        <v>0.004022197</v>
      </c>
      <c r="V160" s="295">
        <v>0.3788487</v>
      </c>
      <c r="W160" s="295">
        <v>1.308243E-05</v>
      </c>
      <c r="X160" s="295">
        <v>0.000123507</v>
      </c>
      <c r="Y160" s="295">
        <v>0.0005766714</v>
      </c>
      <c r="Z160" s="295">
        <v>0.0005226232</v>
      </c>
    </row>
    <row r="161" spans="1:26" s="294" customFormat="1" ht="12.75">
      <c r="A161" s="294">
        <v>2005</v>
      </c>
      <c r="B161" s="294" t="s">
        <v>427</v>
      </c>
      <c r="C161" s="294" t="s">
        <v>428</v>
      </c>
      <c r="D161" s="294">
        <v>2265002021</v>
      </c>
      <c r="E161" s="294" t="s">
        <v>470</v>
      </c>
      <c r="F161" s="294" t="s">
        <v>439</v>
      </c>
      <c r="G161" s="294">
        <v>15</v>
      </c>
      <c r="H161" s="294" t="s">
        <v>446</v>
      </c>
      <c r="I161" s="294" t="s">
        <v>432</v>
      </c>
      <c r="J161" s="294" t="s">
        <v>437</v>
      </c>
      <c r="K161" s="294" t="s">
        <v>434</v>
      </c>
      <c r="L161" s="294" t="s">
        <v>435</v>
      </c>
      <c r="M161" s="294" t="s">
        <v>10</v>
      </c>
      <c r="N161" s="294" t="s">
        <v>10</v>
      </c>
      <c r="O161" s="294" t="s">
        <v>10</v>
      </c>
      <c r="P161" s="295">
        <v>1230.618</v>
      </c>
      <c r="Q161" s="295">
        <v>674.8956</v>
      </c>
      <c r="R161" s="295">
        <v>434.6242</v>
      </c>
      <c r="S161" s="295">
        <v>0.05034451</v>
      </c>
      <c r="T161" s="295">
        <v>1.347574</v>
      </c>
      <c r="U161" s="295">
        <v>0.01651805</v>
      </c>
      <c r="V161" s="295">
        <v>1.884929</v>
      </c>
      <c r="W161" s="295">
        <v>5.374446E-05</v>
      </c>
      <c r="X161" s="295">
        <v>0.01547534</v>
      </c>
      <c r="Y161" s="295">
        <v>0.0016823</v>
      </c>
      <c r="Z161" s="295">
        <v>0.002860155</v>
      </c>
    </row>
    <row r="162" spans="1:26" s="294" customFormat="1" ht="12.75">
      <c r="A162" s="294">
        <v>2005</v>
      </c>
      <c r="B162" s="294" t="s">
        <v>427</v>
      </c>
      <c r="C162" s="294" t="s">
        <v>428</v>
      </c>
      <c r="D162" s="294">
        <v>2265002021</v>
      </c>
      <c r="E162" s="294" t="s">
        <v>470</v>
      </c>
      <c r="F162" s="294" t="s">
        <v>439</v>
      </c>
      <c r="G162" s="294">
        <v>25</v>
      </c>
      <c r="H162" s="294" t="s">
        <v>446</v>
      </c>
      <c r="I162" s="294" t="s">
        <v>432</v>
      </c>
      <c r="J162" s="294" t="s">
        <v>437</v>
      </c>
      <c r="K162" s="294" t="s">
        <v>434</v>
      </c>
      <c r="L162" s="294" t="s">
        <v>435</v>
      </c>
      <c r="M162" s="294" t="s">
        <v>10</v>
      </c>
      <c r="N162" s="294" t="s">
        <v>10</v>
      </c>
      <c r="O162" s="294" t="s">
        <v>10</v>
      </c>
      <c r="P162" s="295">
        <v>27.34922</v>
      </c>
      <c r="Q162" s="295">
        <v>14.99886</v>
      </c>
      <c r="R162" s="295">
        <v>21.08651</v>
      </c>
      <c r="S162" s="295">
        <v>0.002234086</v>
      </c>
      <c r="T162" s="295">
        <v>0.06543407</v>
      </c>
      <c r="U162" s="295">
        <v>0.0007129811</v>
      </c>
      <c r="V162" s="295">
        <v>0.09215939</v>
      </c>
      <c r="W162" s="295">
        <v>2.335746E-06</v>
      </c>
      <c r="X162" s="295">
        <v>0.0007566321</v>
      </c>
      <c r="Y162" s="295">
        <v>5.308896E-05</v>
      </c>
      <c r="Z162" s="295">
        <v>0.0001269222</v>
      </c>
    </row>
    <row r="163" spans="1:26" s="294" customFormat="1" ht="12.75">
      <c r="A163" s="294">
        <v>2005</v>
      </c>
      <c r="B163" s="294" t="s">
        <v>427</v>
      </c>
      <c r="C163" s="294" t="s">
        <v>428</v>
      </c>
      <c r="D163" s="294">
        <v>2265002021</v>
      </c>
      <c r="E163" s="294" t="s">
        <v>470</v>
      </c>
      <c r="F163" s="294" t="s">
        <v>439</v>
      </c>
      <c r="G163" s="294">
        <v>50</v>
      </c>
      <c r="H163" s="294" t="s">
        <v>446</v>
      </c>
      <c r="I163" s="294" t="s">
        <v>432</v>
      </c>
      <c r="J163" s="294" t="s">
        <v>437</v>
      </c>
      <c r="K163" s="294" t="s">
        <v>434</v>
      </c>
      <c r="L163" s="294" t="s">
        <v>435</v>
      </c>
      <c r="M163" s="294" t="s">
        <v>10</v>
      </c>
      <c r="N163" s="294" t="s">
        <v>10</v>
      </c>
      <c r="O163" s="294" t="s">
        <v>10</v>
      </c>
      <c r="P163" s="295">
        <v>17.18801</v>
      </c>
      <c r="Q163" s="295">
        <v>8.247969</v>
      </c>
      <c r="R163" s="295">
        <v>19.48945</v>
      </c>
      <c r="S163" s="295">
        <v>0.0007965169</v>
      </c>
      <c r="T163" s="295">
        <v>0.01882585</v>
      </c>
      <c r="U163" s="295">
        <v>0.001467583</v>
      </c>
      <c r="V163" s="295">
        <v>0.1554651</v>
      </c>
      <c r="W163" s="295">
        <v>1.890172E-06</v>
      </c>
      <c r="X163" s="295">
        <v>1.190847E-05</v>
      </c>
      <c r="Y163" s="295">
        <v>5.813476E-05</v>
      </c>
      <c r="Z163" s="295">
        <v>4.525145E-05</v>
      </c>
    </row>
    <row r="164" spans="1:26" s="294" customFormat="1" ht="12.75">
      <c r="A164" s="294">
        <v>2005</v>
      </c>
      <c r="B164" s="294" t="s">
        <v>427</v>
      </c>
      <c r="C164" s="294" t="s">
        <v>428</v>
      </c>
      <c r="D164" s="294">
        <v>2265002021</v>
      </c>
      <c r="E164" s="294" t="s">
        <v>470</v>
      </c>
      <c r="F164" s="294" t="s">
        <v>439</v>
      </c>
      <c r="G164" s="294">
        <v>120</v>
      </c>
      <c r="H164" s="294" t="s">
        <v>446</v>
      </c>
      <c r="I164" s="294" t="s">
        <v>432</v>
      </c>
      <c r="J164" s="294" t="s">
        <v>437</v>
      </c>
      <c r="K164" s="294" t="s">
        <v>434</v>
      </c>
      <c r="L164" s="294" t="s">
        <v>435</v>
      </c>
      <c r="M164" s="294" t="s">
        <v>10</v>
      </c>
      <c r="N164" s="294" t="s">
        <v>10</v>
      </c>
      <c r="O164" s="294" t="s">
        <v>10</v>
      </c>
      <c r="P164" s="295">
        <v>4.429899</v>
      </c>
      <c r="Q164" s="295">
        <v>2.125764</v>
      </c>
      <c r="R164" s="295">
        <v>8.086981</v>
      </c>
      <c r="S164" s="295">
        <v>0.0002523531</v>
      </c>
      <c r="T164" s="295">
        <v>0.004080247</v>
      </c>
      <c r="U164" s="295">
        <v>0.0009927721</v>
      </c>
      <c r="V164" s="295">
        <v>0.07067026</v>
      </c>
      <c r="W164" s="295">
        <v>6.827733E-07</v>
      </c>
      <c r="X164" s="295">
        <v>5.474779E-06</v>
      </c>
      <c r="Y164" s="295">
        <v>2.499173E-05</v>
      </c>
      <c r="Z164" s="295">
        <v>1.43366E-05</v>
      </c>
    </row>
    <row r="165" spans="1:26" s="294" customFormat="1" ht="12.75">
      <c r="A165" s="294">
        <v>2005</v>
      </c>
      <c r="B165" s="294" t="s">
        <v>427</v>
      </c>
      <c r="C165" s="294" t="s">
        <v>428</v>
      </c>
      <c r="D165" s="294">
        <v>2265002024</v>
      </c>
      <c r="E165" s="294" t="s">
        <v>471</v>
      </c>
      <c r="F165" s="294" t="s">
        <v>439</v>
      </c>
      <c r="G165" s="294">
        <v>5</v>
      </c>
      <c r="H165" s="294" t="s">
        <v>446</v>
      </c>
      <c r="I165" s="294" t="s">
        <v>432</v>
      </c>
      <c r="J165" s="294" t="s">
        <v>437</v>
      </c>
      <c r="K165" s="294" t="s">
        <v>434</v>
      </c>
      <c r="L165" s="294" t="s">
        <v>435</v>
      </c>
      <c r="M165" s="294" t="s">
        <v>10</v>
      </c>
      <c r="N165" s="294" t="s">
        <v>10</v>
      </c>
      <c r="O165" s="294" t="s">
        <v>10</v>
      </c>
      <c r="P165" s="295">
        <v>133.5457</v>
      </c>
      <c r="Q165" s="295">
        <v>73.23912</v>
      </c>
      <c r="R165" s="295">
        <v>14.65907</v>
      </c>
      <c r="S165" s="295">
        <v>0.002108201</v>
      </c>
      <c r="T165" s="295">
        <v>0.03086052</v>
      </c>
      <c r="U165" s="295">
        <v>0.0009217928</v>
      </c>
      <c r="V165" s="295">
        <v>0.08494069</v>
      </c>
      <c r="W165" s="295">
        <v>2.933177E-06</v>
      </c>
      <c r="X165" s="295">
        <v>2.769117E-05</v>
      </c>
      <c r="Y165" s="295">
        <v>0.0001286178</v>
      </c>
      <c r="Z165" s="295">
        <v>0.0001197704</v>
      </c>
    </row>
    <row r="166" spans="1:26" s="294" customFormat="1" ht="12.75">
      <c r="A166" s="294">
        <v>2005</v>
      </c>
      <c r="B166" s="294" t="s">
        <v>427</v>
      </c>
      <c r="C166" s="294" t="s">
        <v>428</v>
      </c>
      <c r="D166" s="294">
        <v>2265002024</v>
      </c>
      <c r="E166" s="294" t="s">
        <v>471</v>
      </c>
      <c r="F166" s="294" t="s">
        <v>439</v>
      </c>
      <c r="G166" s="294">
        <v>15</v>
      </c>
      <c r="H166" s="294" t="s">
        <v>446</v>
      </c>
      <c r="I166" s="294" t="s">
        <v>432</v>
      </c>
      <c r="J166" s="294" t="s">
        <v>437</v>
      </c>
      <c r="K166" s="294" t="s">
        <v>434</v>
      </c>
      <c r="L166" s="294" t="s">
        <v>435</v>
      </c>
      <c r="M166" s="294" t="s">
        <v>10</v>
      </c>
      <c r="N166" s="294" t="s">
        <v>10</v>
      </c>
      <c r="O166" s="294" t="s">
        <v>10</v>
      </c>
      <c r="P166" s="295">
        <v>396.8546</v>
      </c>
      <c r="Q166" s="295">
        <v>547.3724</v>
      </c>
      <c r="R166" s="295">
        <v>215.0247</v>
      </c>
      <c r="S166" s="295">
        <v>0.01905713</v>
      </c>
      <c r="T166" s="295">
        <v>0.6279462</v>
      </c>
      <c r="U166" s="295">
        <v>0.01126757</v>
      </c>
      <c r="V166" s="295">
        <v>1.015723</v>
      </c>
      <c r="W166" s="295">
        <v>2.896103E-05</v>
      </c>
      <c r="X166" s="295">
        <v>0.008514819</v>
      </c>
      <c r="Y166" s="295">
        <v>0.001246443</v>
      </c>
      <c r="Z166" s="295">
        <v>0.0010805</v>
      </c>
    </row>
    <row r="167" spans="1:26" s="294" customFormat="1" ht="12.75">
      <c r="A167" s="294">
        <v>2005</v>
      </c>
      <c r="B167" s="294" t="s">
        <v>427</v>
      </c>
      <c r="C167" s="294" t="s">
        <v>428</v>
      </c>
      <c r="D167" s="294">
        <v>2265002024</v>
      </c>
      <c r="E167" s="294" t="s">
        <v>471</v>
      </c>
      <c r="F167" s="294" t="s">
        <v>439</v>
      </c>
      <c r="G167" s="294">
        <v>25</v>
      </c>
      <c r="H167" s="294" t="s">
        <v>446</v>
      </c>
      <c r="I167" s="294" t="s">
        <v>432</v>
      </c>
      <c r="J167" s="294" t="s">
        <v>437</v>
      </c>
      <c r="K167" s="294" t="s">
        <v>434</v>
      </c>
      <c r="L167" s="294" t="s">
        <v>435</v>
      </c>
      <c r="M167" s="294" t="s">
        <v>10</v>
      </c>
      <c r="N167" s="294" t="s">
        <v>10</v>
      </c>
      <c r="O167" s="294" t="s">
        <v>10</v>
      </c>
      <c r="P167" s="295">
        <v>5.431051</v>
      </c>
      <c r="Q167" s="295">
        <v>7.490919</v>
      </c>
      <c r="R167" s="295">
        <v>7.133527</v>
      </c>
      <c r="S167" s="295">
        <v>0.0006238453</v>
      </c>
      <c r="T167" s="295">
        <v>0.02128764</v>
      </c>
      <c r="U167" s="295">
        <v>0.0003356028</v>
      </c>
      <c r="V167" s="295">
        <v>0.03301349</v>
      </c>
      <c r="W167" s="295">
        <v>8.367148E-07</v>
      </c>
      <c r="X167" s="295">
        <v>0.0002767524</v>
      </c>
      <c r="Y167" s="295">
        <v>2.579084E-05</v>
      </c>
      <c r="Z167" s="295">
        <v>3.537073E-05</v>
      </c>
    </row>
    <row r="168" spans="1:26" s="294" customFormat="1" ht="12.75">
      <c r="A168" s="294">
        <v>2005</v>
      </c>
      <c r="B168" s="294" t="s">
        <v>427</v>
      </c>
      <c r="C168" s="294" t="s">
        <v>428</v>
      </c>
      <c r="D168" s="294">
        <v>2265002027</v>
      </c>
      <c r="E168" s="294" t="s">
        <v>472</v>
      </c>
      <c r="F168" s="294" t="s">
        <v>439</v>
      </c>
      <c r="G168" s="294">
        <v>5</v>
      </c>
      <c r="H168" s="294" t="s">
        <v>446</v>
      </c>
      <c r="I168" s="294" t="s">
        <v>432</v>
      </c>
      <c r="J168" s="294" t="s">
        <v>437</v>
      </c>
      <c r="K168" s="294" t="s">
        <v>434</v>
      </c>
      <c r="L168" s="294" t="s">
        <v>435</v>
      </c>
      <c r="M168" s="294" t="s">
        <v>10</v>
      </c>
      <c r="N168" s="294" t="s">
        <v>10</v>
      </c>
      <c r="O168" s="294" t="s">
        <v>10</v>
      </c>
      <c r="P168" s="295">
        <v>1.648712</v>
      </c>
      <c r="Q168" s="295">
        <v>0.5877212</v>
      </c>
      <c r="R168" s="295">
        <v>0.1903369</v>
      </c>
      <c r="S168" s="295">
        <v>2.427996E-05</v>
      </c>
      <c r="T168" s="295">
        <v>0.0004372694</v>
      </c>
      <c r="U168" s="295">
        <v>1.061538E-05</v>
      </c>
      <c r="V168" s="295">
        <v>0.001057211</v>
      </c>
      <c r="W168" s="295">
        <v>3.650767E-08</v>
      </c>
      <c r="X168" s="295">
        <v>3.446571E-07</v>
      </c>
      <c r="Y168" s="295">
        <v>1.250186E-06</v>
      </c>
      <c r="Z168" s="295">
        <v>1.379385E-06</v>
      </c>
    </row>
    <row r="169" spans="1:26" s="294" customFormat="1" ht="12.75">
      <c r="A169" s="294">
        <v>2005</v>
      </c>
      <c r="B169" s="294" t="s">
        <v>427</v>
      </c>
      <c r="C169" s="294" t="s">
        <v>428</v>
      </c>
      <c r="D169" s="294">
        <v>2265002027</v>
      </c>
      <c r="E169" s="294" t="s">
        <v>472</v>
      </c>
      <c r="F169" s="294" t="s">
        <v>439</v>
      </c>
      <c r="G169" s="294">
        <v>15</v>
      </c>
      <c r="H169" s="294" t="s">
        <v>446</v>
      </c>
      <c r="I169" s="294" t="s">
        <v>432</v>
      </c>
      <c r="J169" s="294" t="s">
        <v>437</v>
      </c>
      <c r="K169" s="294" t="s">
        <v>434</v>
      </c>
      <c r="L169" s="294" t="s">
        <v>435</v>
      </c>
      <c r="M169" s="294" t="s">
        <v>10</v>
      </c>
      <c r="N169" s="294" t="s">
        <v>10</v>
      </c>
      <c r="O169" s="294" t="s">
        <v>10</v>
      </c>
      <c r="P169" s="295">
        <v>11.73495</v>
      </c>
      <c r="Q169" s="295">
        <v>9.138666</v>
      </c>
      <c r="R169" s="295">
        <v>5.551808</v>
      </c>
      <c r="S169" s="295">
        <v>0.0004697597</v>
      </c>
      <c r="T169" s="295">
        <v>0.01621828</v>
      </c>
      <c r="U169" s="295">
        <v>0.0002750721</v>
      </c>
      <c r="V169" s="295">
        <v>0.02630226</v>
      </c>
      <c r="W169" s="295">
        <v>7.499487E-07</v>
      </c>
      <c r="X169" s="295">
        <v>0.0002204921</v>
      </c>
      <c r="Y169" s="295">
        <v>2.549436E-05</v>
      </c>
      <c r="Z169" s="295">
        <v>2.668783E-05</v>
      </c>
    </row>
    <row r="170" spans="1:26" s="294" customFormat="1" ht="12.75">
      <c r="A170" s="294">
        <v>2005</v>
      </c>
      <c r="B170" s="294" t="s">
        <v>427</v>
      </c>
      <c r="C170" s="294" t="s">
        <v>428</v>
      </c>
      <c r="D170" s="294">
        <v>2265002030</v>
      </c>
      <c r="E170" s="294" t="s">
        <v>473</v>
      </c>
      <c r="F170" s="294" t="s">
        <v>439</v>
      </c>
      <c r="G170" s="294">
        <v>15</v>
      </c>
      <c r="H170" s="294" t="s">
        <v>446</v>
      </c>
      <c r="I170" s="294" t="s">
        <v>432</v>
      </c>
      <c r="J170" s="294" t="s">
        <v>437</v>
      </c>
      <c r="K170" s="294" t="s">
        <v>434</v>
      </c>
      <c r="L170" s="294" t="s">
        <v>435</v>
      </c>
      <c r="M170" s="294" t="s">
        <v>10</v>
      </c>
      <c r="N170" s="294" t="s">
        <v>10</v>
      </c>
      <c r="O170" s="294" t="s">
        <v>10</v>
      </c>
      <c r="P170" s="295">
        <v>108.524</v>
      </c>
      <c r="Q170" s="295">
        <v>129.1514</v>
      </c>
      <c r="R170" s="295">
        <v>83.43151</v>
      </c>
      <c r="S170" s="295">
        <v>0.006541667</v>
      </c>
      <c r="T170" s="295">
        <v>0.2397367</v>
      </c>
      <c r="U170" s="295">
        <v>0.004537587</v>
      </c>
      <c r="V170" s="295">
        <v>0.4035056</v>
      </c>
      <c r="W170" s="295">
        <v>1.150504E-05</v>
      </c>
      <c r="X170" s="295">
        <v>0.003382591</v>
      </c>
      <c r="Y170" s="295">
        <v>0.0003919613</v>
      </c>
      <c r="Z170" s="295">
        <v>0.0003711014</v>
      </c>
    </row>
    <row r="171" spans="1:26" s="294" customFormat="1" ht="12.75">
      <c r="A171" s="294">
        <v>2005</v>
      </c>
      <c r="B171" s="294" t="s">
        <v>427</v>
      </c>
      <c r="C171" s="294" t="s">
        <v>428</v>
      </c>
      <c r="D171" s="294">
        <v>2265002030</v>
      </c>
      <c r="E171" s="294" t="s">
        <v>473</v>
      </c>
      <c r="F171" s="294" t="s">
        <v>439</v>
      </c>
      <c r="G171" s="294">
        <v>25</v>
      </c>
      <c r="H171" s="294" t="s">
        <v>446</v>
      </c>
      <c r="I171" s="294" t="s">
        <v>432</v>
      </c>
      <c r="J171" s="294" t="s">
        <v>437</v>
      </c>
      <c r="K171" s="294" t="s">
        <v>434</v>
      </c>
      <c r="L171" s="294" t="s">
        <v>435</v>
      </c>
      <c r="M171" s="294" t="s">
        <v>10</v>
      </c>
      <c r="N171" s="294" t="s">
        <v>10</v>
      </c>
      <c r="O171" s="294" t="s">
        <v>10</v>
      </c>
      <c r="P171" s="295">
        <v>84.0843</v>
      </c>
      <c r="Q171" s="295">
        <v>100.0663</v>
      </c>
      <c r="R171" s="295">
        <v>139.626</v>
      </c>
      <c r="S171" s="295">
        <v>0.01113259</v>
      </c>
      <c r="T171" s="295">
        <v>0.4126914</v>
      </c>
      <c r="U171" s="295">
        <v>0.006814817</v>
      </c>
      <c r="V171" s="295">
        <v>0.6565349</v>
      </c>
      <c r="W171" s="295">
        <v>1.663964E-05</v>
      </c>
      <c r="X171" s="295">
        <v>0.005503739</v>
      </c>
      <c r="Y171" s="295">
        <v>0.0004321125</v>
      </c>
      <c r="Z171" s="295">
        <v>0.0006315394</v>
      </c>
    </row>
    <row r="172" spans="1:26" s="294" customFormat="1" ht="12.75">
      <c r="A172" s="294">
        <v>2005</v>
      </c>
      <c r="B172" s="294" t="s">
        <v>427</v>
      </c>
      <c r="C172" s="294" t="s">
        <v>428</v>
      </c>
      <c r="D172" s="294">
        <v>2265002030</v>
      </c>
      <c r="E172" s="294" t="s">
        <v>473</v>
      </c>
      <c r="F172" s="294" t="s">
        <v>439</v>
      </c>
      <c r="G172" s="294">
        <v>50</v>
      </c>
      <c r="H172" s="294" t="s">
        <v>446</v>
      </c>
      <c r="I172" s="294" t="s">
        <v>432</v>
      </c>
      <c r="J172" s="294" t="s">
        <v>437</v>
      </c>
      <c r="K172" s="294" t="s">
        <v>434</v>
      </c>
      <c r="L172" s="294" t="s">
        <v>435</v>
      </c>
      <c r="M172" s="294" t="s">
        <v>10</v>
      </c>
      <c r="N172" s="294" t="s">
        <v>10</v>
      </c>
      <c r="O172" s="294" t="s">
        <v>10</v>
      </c>
      <c r="P172" s="295">
        <v>40.31209</v>
      </c>
      <c r="Q172" s="295">
        <v>44.437</v>
      </c>
      <c r="R172" s="295">
        <v>97.28657</v>
      </c>
      <c r="S172" s="295">
        <v>0.004707852</v>
      </c>
      <c r="T172" s="295">
        <v>0.1026004</v>
      </c>
      <c r="U172" s="295">
        <v>0.007057501</v>
      </c>
      <c r="V172" s="295">
        <v>0.7597</v>
      </c>
      <c r="W172" s="295">
        <v>9.236566E-06</v>
      </c>
      <c r="X172" s="295">
        <v>5.819225E-05</v>
      </c>
      <c r="Y172" s="295">
        <v>0.0002942329</v>
      </c>
      <c r="Z172" s="295">
        <v>0.0002671558</v>
      </c>
    </row>
    <row r="173" spans="1:26" s="294" customFormat="1" ht="12.75">
      <c r="A173" s="294">
        <v>2005</v>
      </c>
      <c r="B173" s="294" t="s">
        <v>427</v>
      </c>
      <c r="C173" s="294" t="s">
        <v>428</v>
      </c>
      <c r="D173" s="294">
        <v>2265002030</v>
      </c>
      <c r="E173" s="294" t="s">
        <v>473</v>
      </c>
      <c r="F173" s="294" t="s">
        <v>439</v>
      </c>
      <c r="G173" s="294">
        <v>120</v>
      </c>
      <c r="H173" s="294" t="s">
        <v>446</v>
      </c>
      <c r="I173" s="294" t="s">
        <v>432</v>
      </c>
      <c r="J173" s="294" t="s">
        <v>437</v>
      </c>
      <c r="K173" s="294" t="s">
        <v>434</v>
      </c>
      <c r="L173" s="294" t="s">
        <v>435</v>
      </c>
      <c r="M173" s="294" t="s">
        <v>10</v>
      </c>
      <c r="N173" s="294" t="s">
        <v>10</v>
      </c>
      <c r="O173" s="294" t="s">
        <v>10</v>
      </c>
      <c r="P173" s="295">
        <v>13.3783</v>
      </c>
      <c r="Q173" s="295">
        <v>14.74722</v>
      </c>
      <c r="R173" s="295">
        <v>63.53568</v>
      </c>
      <c r="S173" s="295">
        <v>0.002366493</v>
      </c>
      <c r="T173" s="295">
        <v>0.03544731</v>
      </c>
      <c r="U173" s="295">
        <v>0.00755381</v>
      </c>
      <c r="V173" s="295">
        <v>0.5484331</v>
      </c>
      <c r="W173" s="295">
        <v>5.298629E-06</v>
      </c>
      <c r="X173" s="295">
        <v>4.248675E-05</v>
      </c>
      <c r="Y173" s="295">
        <v>0.0001814273</v>
      </c>
      <c r="Z173" s="295">
        <v>0.000134291</v>
      </c>
    </row>
    <row r="174" spans="1:26" s="294" customFormat="1" ht="12.75">
      <c r="A174" s="294">
        <v>2005</v>
      </c>
      <c r="B174" s="294" t="s">
        <v>427</v>
      </c>
      <c r="C174" s="294" t="s">
        <v>428</v>
      </c>
      <c r="D174" s="294">
        <v>2265002033</v>
      </c>
      <c r="E174" s="294" t="s">
        <v>474</v>
      </c>
      <c r="F174" s="294" t="s">
        <v>439</v>
      </c>
      <c r="G174" s="294">
        <v>15</v>
      </c>
      <c r="H174" s="294" t="s">
        <v>446</v>
      </c>
      <c r="I174" s="294" t="s">
        <v>432</v>
      </c>
      <c r="J174" s="294" t="s">
        <v>437</v>
      </c>
      <c r="K174" s="294" t="s">
        <v>434</v>
      </c>
      <c r="L174" s="294" t="s">
        <v>437</v>
      </c>
      <c r="M174" s="294" t="s">
        <v>10</v>
      </c>
      <c r="N174" s="294" t="s">
        <v>10</v>
      </c>
      <c r="O174" s="294" t="s">
        <v>10</v>
      </c>
      <c r="P174" s="295">
        <v>3.103458</v>
      </c>
      <c r="Q174" s="295">
        <v>1.055239</v>
      </c>
      <c r="R174" s="295">
        <v>0.9210119</v>
      </c>
      <c r="S174" s="295">
        <v>0.0001085991</v>
      </c>
      <c r="T174" s="295">
        <v>0.002881614</v>
      </c>
      <c r="U174" s="295">
        <v>3.233026E-05</v>
      </c>
      <c r="V174" s="295">
        <v>0.003946249</v>
      </c>
      <c r="W174" s="295">
        <v>1.125183E-07</v>
      </c>
      <c r="X174" s="295">
        <v>3.167435E-05</v>
      </c>
      <c r="Y174" s="295">
        <v>2.971263E-06</v>
      </c>
      <c r="Z174" s="295">
        <v>6.169695E-06</v>
      </c>
    </row>
    <row r="175" spans="1:26" s="294" customFormat="1" ht="12.75">
      <c r="A175" s="294">
        <v>2005</v>
      </c>
      <c r="B175" s="294" t="s">
        <v>427</v>
      </c>
      <c r="C175" s="294" t="s">
        <v>428</v>
      </c>
      <c r="D175" s="294">
        <v>2265002033</v>
      </c>
      <c r="E175" s="294" t="s">
        <v>474</v>
      </c>
      <c r="F175" s="294" t="s">
        <v>439</v>
      </c>
      <c r="G175" s="294">
        <v>25</v>
      </c>
      <c r="H175" s="294" t="s">
        <v>446</v>
      </c>
      <c r="I175" s="294" t="s">
        <v>432</v>
      </c>
      <c r="J175" s="294" t="s">
        <v>437</v>
      </c>
      <c r="K175" s="294" t="s">
        <v>434</v>
      </c>
      <c r="L175" s="294" t="s">
        <v>437</v>
      </c>
      <c r="M175" s="294" t="s">
        <v>10</v>
      </c>
      <c r="N175" s="294" t="s">
        <v>10</v>
      </c>
      <c r="O175" s="294" t="s">
        <v>10</v>
      </c>
      <c r="P175" s="295">
        <v>15.42031</v>
      </c>
      <c r="Q175" s="295">
        <v>5.243218</v>
      </c>
      <c r="R175" s="295">
        <v>8.146142</v>
      </c>
      <c r="S175" s="295">
        <v>0.000870567</v>
      </c>
      <c r="T175" s="295">
        <v>0.02545678</v>
      </c>
      <c r="U175" s="295">
        <v>0.0002537571</v>
      </c>
      <c r="V175" s="295">
        <v>0.03529427</v>
      </c>
      <c r="W175" s="295">
        <v>8.945202E-07</v>
      </c>
      <c r="X175" s="295">
        <v>0.0002832874</v>
      </c>
      <c r="Y175" s="295">
        <v>1.878694E-05</v>
      </c>
      <c r="Z175" s="295">
        <v>4.945835E-05</v>
      </c>
    </row>
    <row r="176" spans="1:26" s="294" customFormat="1" ht="12.75">
      <c r="A176" s="294">
        <v>2005</v>
      </c>
      <c r="B176" s="294" t="s">
        <v>427</v>
      </c>
      <c r="C176" s="294" t="s">
        <v>428</v>
      </c>
      <c r="D176" s="294">
        <v>2265002033</v>
      </c>
      <c r="E176" s="294" t="s">
        <v>474</v>
      </c>
      <c r="F176" s="294" t="s">
        <v>439</v>
      </c>
      <c r="G176" s="294">
        <v>50</v>
      </c>
      <c r="H176" s="294" t="s">
        <v>446</v>
      </c>
      <c r="I176" s="294" t="s">
        <v>432</v>
      </c>
      <c r="J176" s="294" t="s">
        <v>437</v>
      </c>
      <c r="K176" s="294" t="s">
        <v>434</v>
      </c>
      <c r="L176" s="294" t="s">
        <v>437</v>
      </c>
      <c r="M176" s="294" t="s">
        <v>10</v>
      </c>
      <c r="N176" s="294" t="s">
        <v>10</v>
      </c>
      <c r="O176" s="294" t="s">
        <v>10</v>
      </c>
      <c r="P176" s="295">
        <v>1.949156</v>
      </c>
      <c r="Q176" s="295">
        <v>0.5718915</v>
      </c>
      <c r="R176" s="295">
        <v>1.551224</v>
      </c>
      <c r="S176" s="295">
        <v>6.019132E-05</v>
      </c>
      <c r="T176" s="295">
        <v>0.001436705</v>
      </c>
      <c r="U176" s="295">
        <v>0.0001136109</v>
      </c>
      <c r="V176" s="295">
        <v>0.01248312</v>
      </c>
      <c r="W176" s="295">
        <v>1.517719E-07</v>
      </c>
      <c r="X176" s="295">
        <v>9.561942E-07</v>
      </c>
      <c r="Y176" s="295">
        <v>4.256496E-06</v>
      </c>
      <c r="Z176" s="295">
        <v>3.419569E-06</v>
      </c>
    </row>
    <row r="177" spans="1:26" s="294" customFormat="1" ht="12.75">
      <c r="A177" s="294">
        <v>2005</v>
      </c>
      <c r="B177" s="294" t="s">
        <v>427</v>
      </c>
      <c r="C177" s="294" t="s">
        <v>428</v>
      </c>
      <c r="D177" s="294">
        <v>2265002033</v>
      </c>
      <c r="E177" s="294" t="s">
        <v>474</v>
      </c>
      <c r="F177" s="294" t="s">
        <v>439</v>
      </c>
      <c r="G177" s="294">
        <v>120</v>
      </c>
      <c r="H177" s="294" t="s">
        <v>446</v>
      </c>
      <c r="I177" s="294" t="s">
        <v>432</v>
      </c>
      <c r="J177" s="294" t="s">
        <v>437</v>
      </c>
      <c r="K177" s="294" t="s">
        <v>434</v>
      </c>
      <c r="L177" s="294" t="s">
        <v>437</v>
      </c>
      <c r="M177" s="294" t="s">
        <v>10</v>
      </c>
      <c r="N177" s="294" t="s">
        <v>10</v>
      </c>
      <c r="O177" s="294" t="s">
        <v>10</v>
      </c>
      <c r="P177" s="295">
        <v>8.9484</v>
      </c>
      <c r="Q177" s="295">
        <v>2.625502</v>
      </c>
      <c r="R177" s="295">
        <v>17.73381</v>
      </c>
      <c r="S177" s="295">
        <v>0.0005220559</v>
      </c>
      <c r="T177" s="295">
        <v>0.008478039</v>
      </c>
      <c r="U177" s="295">
        <v>0.002110369</v>
      </c>
      <c r="V177" s="295">
        <v>0.1558288</v>
      </c>
      <c r="W177" s="295">
        <v>1.505523E-06</v>
      </c>
      <c r="X177" s="295">
        <v>1.207195E-05</v>
      </c>
      <c r="Y177" s="295">
        <v>4.105335E-05</v>
      </c>
      <c r="Z177" s="295">
        <v>2.965886E-05</v>
      </c>
    </row>
    <row r="178" spans="1:26" s="294" customFormat="1" ht="12.75">
      <c r="A178" s="294">
        <v>2005</v>
      </c>
      <c r="B178" s="294" t="s">
        <v>427</v>
      </c>
      <c r="C178" s="294" t="s">
        <v>428</v>
      </c>
      <c r="D178" s="294">
        <v>2265002033</v>
      </c>
      <c r="E178" s="294" t="s">
        <v>474</v>
      </c>
      <c r="F178" s="294" t="s">
        <v>439</v>
      </c>
      <c r="G178" s="294">
        <v>175</v>
      </c>
      <c r="H178" s="294" t="s">
        <v>446</v>
      </c>
      <c r="I178" s="294" t="s">
        <v>432</v>
      </c>
      <c r="J178" s="294" t="s">
        <v>437</v>
      </c>
      <c r="K178" s="294" t="s">
        <v>434</v>
      </c>
      <c r="L178" s="294" t="s">
        <v>437</v>
      </c>
      <c r="M178" s="294" t="s">
        <v>10</v>
      </c>
      <c r="N178" s="294" t="s">
        <v>10</v>
      </c>
      <c r="O178" s="294" t="s">
        <v>10</v>
      </c>
      <c r="P178" s="295">
        <v>2.21495</v>
      </c>
      <c r="Q178" s="295">
        <v>0.6498768</v>
      </c>
      <c r="R178" s="295">
        <v>5.869683</v>
      </c>
      <c r="S178" s="295">
        <v>0.000104482</v>
      </c>
      <c r="T178" s="295">
        <v>0.001613379</v>
      </c>
      <c r="U178" s="295">
        <v>0.0008215274</v>
      </c>
      <c r="V178" s="295">
        <v>0.05371207</v>
      </c>
      <c r="W178" s="295">
        <v>5.335731E-07</v>
      </c>
      <c r="X178" s="295">
        <v>4.278425E-06</v>
      </c>
      <c r="Y178" s="295">
        <v>1.293602E-05</v>
      </c>
      <c r="Z178" s="295">
        <v>5.935796E-06</v>
      </c>
    </row>
    <row r="179" spans="1:26" s="294" customFormat="1" ht="12.75">
      <c r="A179" s="294">
        <v>2005</v>
      </c>
      <c r="B179" s="294" t="s">
        <v>427</v>
      </c>
      <c r="C179" s="294" t="s">
        <v>428</v>
      </c>
      <c r="D179" s="294">
        <v>2265002039</v>
      </c>
      <c r="E179" s="294" t="s">
        <v>475</v>
      </c>
      <c r="F179" s="294" t="s">
        <v>439</v>
      </c>
      <c r="G179" s="294">
        <v>5</v>
      </c>
      <c r="H179" s="294" t="s">
        <v>446</v>
      </c>
      <c r="I179" s="294" t="s">
        <v>432</v>
      </c>
      <c r="J179" s="294" t="s">
        <v>437</v>
      </c>
      <c r="K179" s="294" t="s">
        <v>434</v>
      </c>
      <c r="L179" s="294" t="s">
        <v>435</v>
      </c>
      <c r="M179" s="294" t="s">
        <v>10</v>
      </c>
      <c r="N179" s="294" t="s">
        <v>10</v>
      </c>
      <c r="O179" s="294" t="s">
        <v>10</v>
      </c>
      <c r="P179" s="295">
        <v>56.92905</v>
      </c>
      <c r="Q179" s="295">
        <v>20.29367</v>
      </c>
      <c r="R179" s="295">
        <v>5.396141</v>
      </c>
      <c r="S179" s="295">
        <v>0.0006883483</v>
      </c>
      <c r="T179" s="295">
        <v>0.01239679</v>
      </c>
      <c r="U179" s="295">
        <v>0.000300951</v>
      </c>
      <c r="V179" s="295">
        <v>0.02997242</v>
      </c>
      <c r="W179" s="295">
        <v>1.035009E-06</v>
      </c>
      <c r="X179" s="295">
        <v>9.771186E-06</v>
      </c>
      <c r="Y179" s="295">
        <v>3.886033E-05</v>
      </c>
      <c r="Z179" s="295">
        <v>3.910621E-05</v>
      </c>
    </row>
    <row r="180" spans="1:26" s="294" customFormat="1" ht="12.75">
      <c r="A180" s="294">
        <v>2005</v>
      </c>
      <c r="B180" s="294" t="s">
        <v>427</v>
      </c>
      <c r="C180" s="294" t="s">
        <v>428</v>
      </c>
      <c r="D180" s="294">
        <v>2265002039</v>
      </c>
      <c r="E180" s="294" t="s">
        <v>475</v>
      </c>
      <c r="F180" s="294" t="s">
        <v>439</v>
      </c>
      <c r="G180" s="294">
        <v>15</v>
      </c>
      <c r="H180" s="294" t="s">
        <v>446</v>
      </c>
      <c r="I180" s="294" t="s">
        <v>432</v>
      </c>
      <c r="J180" s="294" t="s">
        <v>437</v>
      </c>
      <c r="K180" s="294" t="s">
        <v>434</v>
      </c>
      <c r="L180" s="294" t="s">
        <v>435</v>
      </c>
      <c r="M180" s="294" t="s">
        <v>10</v>
      </c>
      <c r="N180" s="294" t="s">
        <v>10</v>
      </c>
      <c r="O180" s="294" t="s">
        <v>10</v>
      </c>
      <c r="P180" s="295">
        <v>256.0352</v>
      </c>
      <c r="Q180" s="295">
        <v>217.643</v>
      </c>
      <c r="R180" s="295">
        <v>152.6913</v>
      </c>
      <c r="S180" s="295">
        <v>0.01299255</v>
      </c>
      <c r="T180" s="295">
        <v>0.4459644</v>
      </c>
      <c r="U180" s="295">
        <v>0.00761791</v>
      </c>
      <c r="V180" s="295">
        <v>0.72325</v>
      </c>
      <c r="W180" s="295">
        <v>2.062182E-05</v>
      </c>
      <c r="X180" s="295">
        <v>0.006063012</v>
      </c>
      <c r="Y180" s="295">
        <v>0.0006581123</v>
      </c>
      <c r="Z180" s="295">
        <v>0.0007381281</v>
      </c>
    </row>
    <row r="181" spans="1:26" s="294" customFormat="1" ht="12.75">
      <c r="A181" s="294">
        <v>2005</v>
      </c>
      <c r="B181" s="294" t="s">
        <v>427</v>
      </c>
      <c r="C181" s="294" t="s">
        <v>428</v>
      </c>
      <c r="D181" s="294">
        <v>2265002039</v>
      </c>
      <c r="E181" s="294" t="s">
        <v>475</v>
      </c>
      <c r="F181" s="294" t="s">
        <v>439</v>
      </c>
      <c r="G181" s="294">
        <v>25</v>
      </c>
      <c r="H181" s="294" t="s">
        <v>446</v>
      </c>
      <c r="I181" s="294" t="s">
        <v>432</v>
      </c>
      <c r="J181" s="294" t="s">
        <v>437</v>
      </c>
      <c r="K181" s="294" t="s">
        <v>434</v>
      </c>
      <c r="L181" s="294" t="s">
        <v>435</v>
      </c>
      <c r="M181" s="294" t="s">
        <v>10</v>
      </c>
      <c r="N181" s="294" t="s">
        <v>10</v>
      </c>
      <c r="O181" s="294" t="s">
        <v>10</v>
      </c>
      <c r="P181" s="295">
        <v>80.10799</v>
      </c>
      <c r="Q181" s="295">
        <v>68.09589</v>
      </c>
      <c r="R181" s="295">
        <v>92.10101</v>
      </c>
      <c r="S181" s="295">
        <v>0.007717882</v>
      </c>
      <c r="T181" s="295">
        <v>0.2748981</v>
      </c>
      <c r="U181" s="295">
        <v>0.004123671</v>
      </c>
      <c r="V181" s="295">
        <v>0.4274359</v>
      </c>
      <c r="W181" s="295">
        <v>1.083321E-05</v>
      </c>
      <c r="X181" s="295">
        <v>0.003583199</v>
      </c>
      <c r="Y181" s="295">
        <v>0.000275491</v>
      </c>
      <c r="Z181" s="295">
        <v>0.0004384657</v>
      </c>
    </row>
    <row r="182" spans="1:26" s="294" customFormat="1" ht="12.75">
      <c r="A182" s="294">
        <v>2005</v>
      </c>
      <c r="B182" s="294" t="s">
        <v>427</v>
      </c>
      <c r="C182" s="294" t="s">
        <v>428</v>
      </c>
      <c r="D182" s="294">
        <v>2265002039</v>
      </c>
      <c r="E182" s="294" t="s">
        <v>475</v>
      </c>
      <c r="F182" s="294" t="s">
        <v>439</v>
      </c>
      <c r="G182" s="294">
        <v>50</v>
      </c>
      <c r="H182" s="294" t="s">
        <v>446</v>
      </c>
      <c r="I182" s="294" t="s">
        <v>432</v>
      </c>
      <c r="J182" s="294" t="s">
        <v>437</v>
      </c>
      <c r="K182" s="294" t="s">
        <v>434</v>
      </c>
      <c r="L182" s="294" t="s">
        <v>435</v>
      </c>
      <c r="M182" s="294" t="s">
        <v>10</v>
      </c>
      <c r="N182" s="294" t="s">
        <v>10</v>
      </c>
      <c r="O182" s="294" t="s">
        <v>10</v>
      </c>
      <c r="P182" s="295">
        <v>7.265036</v>
      </c>
      <c r="Q182" s="295">
        <v>12.15208</v>
      </c>
      <c r="R182" s="295">
        <v>33.94798</v>
      </c>
      <c r="S182" s="295">
        <v>0.0005250747</v>
      </c>
      <c r="T182" s="295">
        <v>0.02492443</v>
      </c>
      <c r="U182" s="295">
        <v>0.0009810789</v>
      </c>
      <c r="V182" s="295">
        <v>0.286448</v>
      </c>
      <c r="W182" s="295">
        <v>3.482685E-06</v>
      </c>
      <c r="X182" s="295">
        <v>2.194163E-05</v>
      </c>
      <c r="Y182" s="295">
        <v>5.460415E-05</v>
      </c>
      <c r="Z182" s="295">
        <v>2.975093E-05</v>
      </c>
    </row>
    <row r="183" spans="1:26" s="294" customFormat="1" ht="12.75">
      <c r="A183" s="294">
        <v>2005</v>
      </c>
      <c r="B183" s="294" t="s">
        <v>427</v>
      </c>
      <c r="C183" s="294" t="s">
        <v>428</v>
      </c>
      <c r="D183" s="294">
        <v>2265002039</v>
      </c>
      <c r="E183" s="294" t="s">
        <v>475</v>
      </c>
      <c r="F183" s="294" t="s">
        <v>439</v>
      </c>
      <c r="G183" s="294">
        <v>120</v>
      </c>
      <c r="H183" s="294" t="s">
        <v>446</v>
      </c>
      <c r="I183" s="294" t="s">
        <v>432</v>
      </c>
      <c r="J183" s="294" t="s">
        <v>437</v>
      </c>
      <c r="K183" s="294" t="s">
        <v>434</v>
      </c>
      <c r="L183" s="294" t="s">
        <v>435</v>
      </c>
      <c r="M183" s="294" t="s">
        <v>10</v>
      </c>
      <c r="N183" s="294" t="s">
        <v>10</v>
      </c>
      <c r="O183" s="294" t="s">
        <v>10</v>
      </c>
      <c r="P183" s="295">
        <v>4.164106</v>
      </c>
      <c r="Q183" s="295">
        <v>6.96522</v>
      </c>
      <c r="R183" s="295">
        <v>33.14083</v>
      </c>
      <c r="S183" s="295">
        <v>0.0002924278</v>
      </c>
      <c r="T183" s="295">
        <v>0.008009733</v>
      </c>
      <c r="U183" s="295">
        <v>0.001333646</v>
      </c>
      <c r="V183" s="295">
        <v>0.3061251</v>
      </c>
      <c r="W183" s="295">
        <v>2.957596E-06</v>
      </c>
      <c r="X183" s="295">
        <v>2.371531E-05</v>
      </c>
      <c r="Y183" s="295">
        <v>4.841397E-05</v>
      </c>
      <c r="Z183" s="295">
        <v>1.656907E-05</v>
      </c>
    </row>
    <row r="184" spans="1:26" s="294" customFormat="1" ht="12.75">
      <c r="A184" s="294">
        <v>2005</v>
      </c>
      <c r="B184" s="294" t="s">
        <v>427</v>
      </c>
      <c r="C184" s="294" t="s">
        <v>428</v>
      </c>
      <c r="D184" s="294">
        <v>2265002042</v>
      </c>
      <c r="E184" s="294" t="s">
        <v>476</v>
      </c>
      <c r="F184" s="294" t="s">
        <v>439</v>
      </c>
      <c r="G184" s="294">
        <v>5</v>
      </c>
      <c r="H184" s="294" t="s">
        <v>446</v>
      </c>
      <c r="I184" s="294" t="s">
        <v>432</v>
      </c>
      <c r="J184" s="294" t="s">
        <v>437</v>
      </c>
      <c r="K184" s="294" t="s">
        <v>434</v>
      </c>
      <c r="L184" s="294" t="s">
        <v>435</v>
      </c>
      <c r="M184" s="294" t="s">
        <v>10</v>
      </c>
      <c r="N184" s="294" t="s">
        <v>10</v>
      </c>
      <c r="O184" s="294" t="s">
        <v>10</v>
      </c>
      <c r="P184" s="295">
        <v>1033.742</v>
      </c>
      <c r="Q184" s="295">
        <v>260.7856</v>
      </c>
      <c r="R184" s="295">
        <v>67.67654</v>
      </c>
      <c r="S184" s="295">
        <v>0.00879283</v>
      </c>
      <c r="T184" s="295">
        <v>0.1625516</v>
      </c>
      <c r="U184" s="295">
        <v>0.003529837</v>
      </c>
      <c r="V184" s="295">
        <v>0.3641765</v>
      </c>
      <c r="W184" s="295">
        <v>1.257577E-05</v>
      </c>
      <c r="X184" s="295">
        <v>0.000250784</v>
      </c>
      <c r="Y184" s="295">
        <v>0.0004753637</v>
      </c>
      <c r="Z184" s="295">
        <v>0.0004995352</v>
      </c>
    </row>
    <row r="185" spans="1:26" s="294" customFormat="1" ht="12.75">
      <c r="A185" s="294">
        <v>2005</v>
      </c>
      <c r="B185" s="294" t="s">
        <v>427</v>
      </c>
      <c r="C185" s="294" t="s">
        <v>428</v>
      </c>
      <c r="D185" s="294">
        <v>2265002042</v>
      </c>
      <c r="E185" s="294" t="s">
        <v>476</v>
      </c>
      <c r="F185" s="294" t="s">
        <v>439</v>
      </c>
      <c r="G185" s="294">
        <v>15</v>
      </c>
      <c r="H185" s="294" t="s">
        <v>446</v>
      </c>
      <c r="I185" s="294" t="s">
        <v>432</v>
      </c>
      <c r="J185" s="294" t="s">
        <v>437</v>
      </c>
      <c r="K185" s="294" t="s">
        <v>434</v>
      </c>
      <c r="L185" s="294" t="s">
        <v>435</v>
      </c>
      <c r="M185" s="294" t="s">
        <v>10</v>
      </c>
      <c r="N185" s="294" t="s">
        <v>10</v>
      </c>
      <c r="O185" s="294" t="s">
        <v>10</v>
      </c>
      <c r="P185" s="295">
        <v>1751.514</v>
      </c>
      <c r="Q185" s="295">
        <v>441.86</v>
      </c>
      <c r="R185" s="295">
        <v>237.9565</v>
      </c>
      <c r="S185" s="295">
        <v>0.02982236</v>
      </c>
      <c r="T185" s="295">
        <v>0.7607862</v>
      </c>
      <c r="U185" s="295">
        <v>0.007965139</v>
      </c>
      <c r="V185" s="295">
        <v>0.9872638</v>
      </c>
      <c r="W185" s="295">
        <v>2.814958E-05</v>
      </c>
      <c r="X185" s="295">
        <v>0.006620911</v>
      </c>
      <c r="Y185" s="295">
        <v>0.0009383622</v>
      </c>
      <c r="Z185" s="295">
        <v>0.001694258</v>
      </c>
    </row>
    <row r="186" spans="1:26" s="294" customFormat="1" ht="12.75">
      <c r="A186" s="294">
        <v>2005</v>
      </c>
      <c r="B186" s="294" t="s">
        <v>427</v>
      </c>
      <c r="C186" s="294" t="s">
        <v>428</v>
      </c>
      <c r="D186" s="294">
        <v>2265002042</v>
      </c>
      <c r="E186" s="294" t="s">
        <v>476</v>
      </c>
      <c r="F186" s="294" t="s">
        <v>439</v>
      </c>
      <c r="G186" s="294">
        <v>25</v>
      </c>
      <c r="H186" s="294" t="s">
        <v>446</v>
      </c>
      <c r="I186" s="294" t="s">
        <v>432</v>
      </c>
      <c r="J186" s="294" t="s">
        <v>437</v>
      </c>
      <c r="K186" s="294" t="s">
        <v>434</v>
      </c>
      <c r="L186" s="294" t="s">
        <v>435</v>
      </c>
      <c r="M186" s="294" t="s">
        <v>10</v>
      </c>
      <c r="N186" s="294" t="s">
        <v>10</v>
      </c>
      <c r="O186" s="294" t="s">
        <v>10</v>
      </c>
      <c r="P186" s="295">
        <v>7.370712</v>
      </c>
      <c r="Q186" s="295">
        <v>1.859433</v>
      </c>
      <c r="R186" s="295">
        <v>3.083313</v>
      </c>
      <c r="S186" s="295">
        <v>0.0003472378</v>
      </c>
      <c r="T186" s="295">
        <v>0.009831518</v>
      </c>
      <c r="U186" s="295">
        <v>9.276327E-05</v>
      </c>
      <c r="V186" s="295">
        <v>0.01298312</v>
      </c>
      <c r="W186" s="295">
        <v>3.290525E-07</v>
      </c>
      <c r="X186" s="295">
        <v>8.706901E-05</v>
      </c>
      <c r="Y186" s="295">
        <v>6.774299E-06</v>
      </c>
      <c r="Z186" s="295">
        <v>1.972715E-05</v>
      </c>
    </row>
    <row r="187" spans="1:26" s="294" customFormat="1" ht="12.75">
      <c r="A187" s="294">
        <v>2005</v>
      </c>
      <c r="B187" s="294" t="s">
        <v>427</v>
      </c>
      <c r="C187" s="294" t="s">
        <v>428</v>
      </c>
      <c r="D187" s="294">
        <v>2265002045</v>
      </c>
      <c r="E187" s="294" t="s">
        <v>477</v>
      </c>
      <c r="F187" s="294" t="s">
        <v>439</v>
      </c>
      <c r="G187" s="294">
        <v>50</v>
      </c>
      <c r="H187" s="294" t="s">
        <v>446</v>
      </c>
      <c r="I187" s="294" t="s">
        <v>432</v>
      </c>
      <c r="J187" s="294" t="s">
        <v>437</v>
      </c>
      <c r="K187" s="294" t="s">
        <v>434</v>
      </c>
      <c r="L187" s="294" t="s">
        <v>437</v>
      </c>
      <c r="M187" s="294" t="s">
        <v>10</v>
      </c>
      <c r="N187" s="294" t="s">
        <v>10</v>
      </c>
      <c r="O187" s="294" t="s">
        <v>10</v>
      </c>
      <c r="P187" s="295">
        <v>2.21495</v>
      </c>
      <c r="Q187" s="295">
        <v>2.520549</v>
      </c>
      <c r="R187" s="295">
        <v>4.853044</v>
      </c>
      <c r="S187" s="295">
        <v>0.0002368514</v>
      </c>
      <c r="T187" s="295">
        <v>0.005145245</v>
      </c>
      <c r="U187" s="295">
        <v>0.0003519231</v>
      </c>
      <c r="V187" s="295">
        <v>0.03784662</v>
      </c>
      <c r="W187" s="295">
        <v>4.601459E-07</v>
      </c>
      <c r="X187" s="295">
        <v>2.899014E-06</v>
      </c>
      <c r="Y187" s="295">
        <v>1.558247E-05</v>
      </c>
      <c r="Z187" s="295">
        <v>1.343876E-05</v>
      </c>
    </row>
    <row r="188" spans="1:26" s="294" customFormat="1" ht="12.75">
      <c r="A188" s="294">
        <v>2005</v>
      </c>
      <c r="B188" s="294" t="s">
        <v>427</v>
      </c>
      <c r="C188" s="294" t="s">
        <v>428</v>
      </c>
      <c r="D188" s="294">
        <v>2265002045</v>
      </c>
      <c r="E188" s="294" t="s">
        <v>477</v>
      </c>
      <c r="F188" s="294" t="s">
        <v>439</v>
      </c>
      <c r="G188" s="294">
        <v>120</v>
      </c>
      <c r="H188" s="294" t="s">
        <v>446</v>
      </c>
      <c r="I188" s="294" t="s">
        <v>432</v>
      </c>
      <c r="J188" s="294" t="s">
        <v>437</v>
      </c>
      <c r="K188" s="294" t="s">
        <v>434</v>
      </c>
      <c r="L188" s="294" t="s">
        <v>437</v>
      </c>
      <c r="M188" s="294" t="s">
        <v>10</v>
      </c>
      <c r="N188" s="294" t="s">
        <v>10</v>
      </c>
      <c r="O188" s="294" t="s">
        <v>10</v>
      </c>
      <c r="P188" s="295">
        <v>4.4299</v>
      </c>
      <c r="Q188" s="295">
        <v>5.041099</v>
      </c>
      <c r="R188" s="295">
        <v>17.35473</v>
      </c>
      <c r="S188" s="295">
        <v>0.0006523217</v>
      </c>
      <c r="T188" s="295">
        <v>0.009743401</v>
      </c>
      <c r="U188" s="295">
        <v>0.002063319</v>
      </c>
      <c r="V188" s="295">
        <v>0.1496857</v>
      </c>
      <c r="W188" s="295">
        <v>1.446173E-06</v>
      </c>
      <c r="X188" s="295">
        <v>1.159606E-05</v>
      </c>
      <c r="Y188" s="295">
        <v>5.502647E-05</v>
      </c>
      <c r="Z188" s="295">
        <v>3.701224E-05</v>
      </c>
    </row>
    <row r="189" spans="1:26" s="294" customFormat="1" ht="12.75">
      <c r="A189" s="294">
        <v>2005</v>
      </c>
      <c r="B189" s="294" t="s">
        <v>427</v>
      </c>
      <c r="C189" s="294" t="s">
        <v>428</v>
      </c>
      <c r="D189" s="294">
        <v>2265002045</v>
      </c>
      <c r="E189" s="294" t="s">
        <v>477</v>
      </c>
      <c r="F189" s="294" t="s">
        <v>439</v>
      </c>
      <c r="G189" s="294">
        <v>175</v>
      </c>
      <c r="H189" s="294" t="s">
        <v>446</v>
      </c>
      <c r="I189" s="294" t="s">
        <v>432</v>
      </c>
      <c r="J189" s="294" t="s">
        <v>437</v>
      </c>
      <c r="K189" s="294" t="s">
        <v>434</v>
      </c>
      <c r="L189" s="294" t="s">
        <v>437</v>
      </c>
      <c r="M189" s="294" t="s">
        <v>10</v>
      </c>
      <c r="N189" s="294" t="s">
        <v>10</v>
      </c>
      <c r="O189" s="294" t="s">
        <v>10</v>
      </c>
      <c r="P189" s="295">
        <v>0.177196</v>
      </c>
      <c r="Q189" s="295">
        <v>0.201644</v>
      </c>
      <c r="R189" s="295">
        <v>1.080316</v>
      </c>
      <c r="S189" s="295">
        <v>2.072984E-05</v>
      </c>
      <c r="T189" s="295">
        <v>0.0003246884</v>
      </c>
      <c r="U189" s="295">
        <v>0.0001553196</v>
      </c>
      <c r="V189" s="295">
        <v>0.009836406</v>
      </c>
      <c r="W189" s="295">
        <v>9.771441E-08</v>
      </c>
      <c r="X189" s="295">
        <v>7.835171E-07</v>
      </c>
      <c r="Y189" s="295">
        <v>3.083373E-06</v>
      </c>
      <c r="Z189" s="295">
        <v>1.176195E-06</v>
      </c>
    </row>
    <row r="190" spans="1:26" s="294" customFormat="1" ht="12.75">
      <c r="A190" s="294">
        <v>2005</v>
      </c>
      <c r="B190" s="294" t="s">
        <v>427</v>
      </c>
      <c r="C190" s="294" t="s">
        <v>428</v>
      </c>
      <c r="D190" s="294">
        <v>2265002054</v>
      </c>
      <c r="E190" s="294" t="s">
        <v>478</v>
      </c>
      <c r="F190" s="294" t="s">
        <v>439</v>
      </c>
      <c r="G190" s="294">
        <v>15</v>
      </c>
      <c r="H190" s="294" t="s">
        <v>446</v>
      </c>
      <c r="I190" s="294" t="s">
        <v>432</v>
      </c>
      <c r="J190" s="294" t="s">
        <v>437</v>
      </c>
      <c r="K190" s="294" t="s">
        <v>434</v>
      </c>
      <c r="L190" s="294" t="s">
        <v>437</v>
      </c>
      <c r="M190" s="294" t="s">
        <v>10</v>
      </c>
      <c r="N190" s="294" t="s">
        <v>10</v>
      </c>
      <c r="O190" s="294" t="s">
        <v>10</v>
      </c>
      <c r="P190" s="295">
        <v>2.812509</v>
      </c>
      <c r="Q190" s="295">
        <v>2.228819</v>
      </c>
      <c r="R190" s="295">
        <v>1.70373</v>
      </c>
      <c r="S190" s="295">
        <v>0.0001443152</v>
      </c>
      <c r="T190" s="295">
        <v>0.004976852</v>
      </c>
      <c r="U190" s="295">
        <v>8.452657E-05</v>
      </c>
      <c r="V190" s="295">
        <v>0.008071291</v>
      </c>
      <c r="W190" s="295">
        <v>2.301344E-07</v>
      </c>
      <c r="X190" s="295">
        <v>6.766172E-05</v>
      </c>
      <c r="Y190" s="295">
        <v>7.033264E-06</v>
      </c>
      <c r="Z190" s="295">
        <v>8.198787E-06</v>
      </c>
    </row>
    <row r="191" spans="1:26" s="294" customFormat="1" ht="12.75">
      <c r="A191" s="294">
        <v>2005</v>
      </c>
      <c r="B191" s="294" t="s">
        <v>427</v>
      </c>
      <c r="C191" s="294" t="s">
        <v>428</v>
      </c>
      <c r="D191" s="294">
        <v>2265002054</v>
      </c>
      <c r="E191" s="294" t="s">
        <v>478</v>
      </c>
      <c r="F191" s="294" t="s">
        <v>439</v>
      </c>
      <c r="G191" s="294">
        <v>25</v>
      </c>
      <c r="H191" s="294" t="s">
        <v>446</v>
      </c>
      <c r="I191" s="294" t="s">
        <v>432</v>
      </c>
      <c r="J191" s="294" t="s">
        <v>437</v>
      </c>
      <c r="K191" s="294" t="s">
        <v>434</v>
      </c>
      <c r="L191" s="294" t="s">
        <v>437</v>
      </c>
      <c r="M191" s="294" t="s">
        <v>10</v>
      </c>
      <c r="N191" s="294" t="s">
        <v>10</v>
      </c>
      <c r="O191" s="294" t="s">
        <v>10</v>
      </c>
      <c r="P191" s="295">
        <v>1.842678</v>
      </c>
      <c r="Q191" s="295">
        <v>1.460261</v>
      </c>
      <c r="R191" s="295">
        <v>2.025345</v>
      </c>
      <c r="S191" s="295">
        <v>0.0001689135</v>
      </c>
      <c r="T191" s="295">
        <v>0.006046121</v>
      </c>
      <c r="U191" s="295">
        <v>9.017103E-05</v>
      </c>
      <c r="V191" s="295">
        <v>0.009401044</v>
      </c>
      <c r="W191" s="295">
        <v>2.38266E-07</v>
      </c>
      <c r="X191" s="295">
        <v>7.880904E-05</v>
      </c>
      <c r="Y191" s="295">
        <v>5.968919E-06</v>
      </c>
      <c r="Z191" s="295">
        <v>9.596256E-06</v>
      </c>
    </row>
    <row r="192" spans="1:26" s="294" customFormat="1" ht="12.75">
      <c r="A192" s="294">
        <v>2005</v>
      </c>
      <c r="B192" s="294" t="s">
        <v>427</v>
      </c>
      <c r="C192" s="294" t="s">
        <v>428</v>
      </c>
      <c r="D192" s="294">
        <v>2265002054</v>
      </c>
      <c r="E192" s="294" t="s">
        <v>478</v>
      </c>
      <c r="F192" s="294" t="s">
        <v>439</v>
      </c>
      <c r="G192" s="294">
        <v>120</v>
      </c>
      <c r="H192" s="294" t="s">
        <v>446</v>
      </c>
      <c r="I192" s="294" t="s">
        <v>432</v>
      </c>
      <c r="J192" s="294" t="s">
        <v>437</v>
      </c>
      <c r="K192" s="294" t="s">
        <v>434</v>
      </c>
      <c r="L192" s="294" t="s">
        <v>437</v>
      </c>
      <c r="M192" s="294" t="s">
        <v>10</v>
      </c>
      <c r="N192" s="294" t="s">
        <v>10</v>
      </c>
      <c r="O192" s="294" t="s">
        <v>10</v>
      </c>
      <c r="P192" s="295">
        <v>2.569342</v>
      </c>
      <c r="Q192" s="295">
        <v>1.69794</v>
      </c>
      <c r="R192" s="295">
        <v>13.57047</v>
      </c>
      <c r="S192" s="295">
        <v>0.0004478604</v>
      </c>
      <c r="T192" s="295">
        <v>0.006979923</v>
      </c>
      <c r="U192" s="295">
        <v>0.00161381</v>
      </c>
      <c r="V192" s="295">
        <v>0.1182873</v>
      </c>
      <c r="W192" s="295">
        <v>1.14282E-06</v>
      </c>
      <c r="X192" s="295">
        <v>9.163635E-06</v>
      </c>
      <c r="Y192" s="295">
        <v>2.904264E-05</v>
      </c>
      <c r="Z192" s="295">
        <v>2.544368E-05</v>
      </c>
    </row>
    <row r="193" spans="1:26" s="294" customFormat="1" ht="12.75">
      <c r="A193" s="294">
        <v>2005</v>
      </c>
      <c r="B193" s="294" t="s">
        <v>427</v>
      </c>
      <c r="C193" s="294" t="s">
        <v>428</v>
      </c>
      <c r="D193" s="294">
        <v>2265002057</v>
      </c>
      <c r="E193" s="294" t="s">
        <v>479</v>
      </c>
      <c r="F193" s="294" t="s">
        <v>439</v>
      </c>
      <c r="G193" s="294">
        <v>50</v>
      </c>
      <c r="H193" s="294" t="s">
        <v>446</v>
      </c>
      <c r="I193" s="294" t="s">
        <v>432</v>
      </c>
      <c r="J193" s="294" t="s">
        <v>437</v>
      </c>
      <c r="K193" s="294" t="s">
        <v>434</v>
      </c>
      <c r="L193" s="294" t="s">
        <v>435</v>
      </c>
      <c r="M193" s="294" t="s">
        <v>10</v>
      </c>
      <c r="N193" s="294" t="s">
        <v>10</v>
      </c>
      <c r="O193" s="294" t="s">
        <v>10</v>
      </c>
      <c r="P193" s="295">
        <v>0.8859798</v>
      </c>
      <c r="Q193" s="295">
        <v>1.003361</v>
      </c>
      <c r="R193" s="295">
        <v>3.288716</v>
      </c>
      <c r="S193" s="295">
        <v>0.0001602961</v>
      </c>
      <c r="T193" s="295">
        <v>0.003483906</v>
      </c>
      <c r="U193" s="295">
        <v>0.0002384983</v>
      </c>
      <c r="V193" s="295">
        <v>0.02565239</v>
      </c>
      <c r="W193" s="295">
        <v>3.118864E-07</v>
      </c>
      <c r="X193" s="295">
        <v>1.964947E-06</v>
      </c>
      <c r="Y193" s="295">
        <v>8.237649E-06</v>
      </c>
      <c r="Z193" s="295">
        <v>9.095255E-06</v>
      </c>
    </row>
    <row r="194" spans="1:26" s="294" customFormat="1" ht="12.75">
      <c r="A194" s="294">
        <v>2005</v>
      </c>
      <c r="B194" s="294" t="s">
        <v>427</v>
      </c>
      <c r="C194" s="294" t="s">
        <v>428</v>
      </c>
      <c r="D194" s="294">
        <v>2265002057</v>
      </c>
      <c r="E194" s="294" t="s">
        <v>479</v>
      </c>
      <c r="F194" s="294" t="s">
        <v>439</v>
      </c>
      <c r="G194" s="294">
        <v>120</v>
      </c>
      <c r="H194" s="294" t="s">
        <v>446</v>
      </c>
      <c r="I194" s="294" t="s">
        <v>432</v>
      </c>
      <c r="J194" s="294" t="s">
        <v>437</v>
      </c>
      <c r="K194" s="294" t="s">
        <v>434</v>
      </c>
      <c r="L194" s="294" t="s">
        <v>435</v>
      </c>
      <c r="M194" s="294" t="s">
        <v>10</v>
      </c>
      <c r="N194" s="294" t="s">
        <v>10</v>
      </c>
      <c r="O194" s="294" t="s">
        <v>10</v>
      </c>
      <c r="P194" s="295">
        <v>12.58092</v>
      </c>
      <c r="Q194" s="295">
        <v>14.24772</v>
      </c>
      <c r="R194" s="295">
        <v>75.51186</v>
      </c>
      <c r="S194" s="295">
        <v>0.00283435</v>
      </c>
      <c r="T194" s="295">
        <v>0.04235356</v>
      </c>
      <c r="U194" s="295">
        <v>0.008977672</v>
      </c>
      <c r="V194" s="295">
        <v>0.6513743</v>
      </c>
      <c r="W194" s="295">
        <v>6.293184E-06</v>
      </c>
      <c r="X194" s="295">
        <v>5.046152E-05</v>
      </c>
      <c r="Y194" s="295">
        <v>0.0001957501</v>
      </c>
      <c r="Z194" s="295">
        <v>0.000160822</v>
      </c>
    </row>
    <row r="195" spans="1:26" s="294" customFormat="1" ht="12.75">
      <c r="A195" s="294">
        <v>2005</v>
      </c>
      <c r="B195" s="294" t="s">
        <v>427</v>
      </c>
      <c r="C195" s="294" t="s">
        <v>428</v>
      </c>
      <c r="D195" s="294">
        <v>2265002057</v>
      </c>
      <c r="E195" s="294" t="s">
        <v>479</v>
      </c>
      <c r="F195" s="294" t="s">
        <v>439</v>
      </c>
      <c r="G195" s="294">
        <v>175</v>
      </c>
      <c r="H195" s="294" t="s">
        <v>446</v>
      </c>
      <c r="I195" s="294" t="s">
        <v>432</v>
      </c>
      <c r="J195" s="294" t="s">
        <v>437</v>
      </c>
      <c r="K195" s="294" t="s">
        <v>434</v>
      </c>
      <c r="L195" s="294" t="s">
        <v>435</v>
      </c>
      <c r="M195" s="294" t="s">
        <v>10</v>
      </c>
      <c r="N195" s="294" t="s">
        <v>10</v>
      </c>
      <c r="O195" s="294" t="s">
        <v>10</v>
      </c>
      <c r="P195" s="295">
        <v>0.4429899</v>
      </c>
      <c r="Q195" s="295">
        <v>0.5016805</v>
      </c>
      <c r="R195" s="295">
        <v>4.092602</v>
      </c>
      <c r="S195" s="295">
        <v>7.849399E-05</v>
      </c>
      <c r="T195" s="295">
        <v>0.00122933</v>
      </c>
      <c r="U195" s="295">
        <v>0.000588298</v>
      </c>
      <c r="V195" s="295">
        <v>0.03726485</v>
      </c>
      <c r="W195" s="295">
        <v>3.701872E-07</v>
      </c>
      <c r="X195" s="295">
        <v>2.968325E-06</v>
      </c>
      <c r="Y195" s="295">
        <v>9.598278E-06</v>
      </c>
      <c r="Z195" s="295">
        <v>4.453777E-06</v>
      </c>
    </row>
    <row r="196" spans="1:26" s="294" customFormat="1" ht="12.75">
      <c r="A196" s="294">
        <v>2005</v>
      </c>
      <c r="B196" s="294" t="s">
        <v>427</v>
      </c>
      <c r="C196" s="294" t="s">
        <v>428</v>
      </c>
      <c r="D196" s="294">
        <v>2265002060</v>
      </c>
      <c r="E196" s="294" t="s">
        <v>480</v>
      </c>
      <c r="F196" s="294" t="s">
        <v>439</v>
      </c>
      <c r="G196" s="294">
        <v>50</v>
      </c>
      <c r="H196" s="294" t="s">
        <v>446</v>
      </c>
      <c r="I196" s="294" t="s">
        <v>432</v>
      </c>
      <c r="J196" s="294" t="s">
        <v>437</v>
      </c>
      <c r="K196" s="294" t="s">
        <v>434</v>
      </c>
      <c r="L196" s="294" t="s">
        <v>435</v>
      </c>
      <c r="M196" s="294" t="s">
        <v>10</v>
      </c>
      <c r="N196" s="294" t="s">
        <v>10</v>
      </c>
      <c r="O196" s="294" t="s">
        <v>10</v>
      </c>
      <c r="P196" s="295">
        <v>2.21495</v>
      </c>
      <c r="Q196" s="295">
        <v>3.10969</v>
      </c>
      <c r="R196" s="295">
        <v>7.49029</v>
      </c>
      <c r="S196" s="295">
        <v>0.0003791768</v>
      </c>
      <c r="T196" s="295">
        <v>0.008173366</v>
      </c>
      <c r="U196" s="295">
        <v>0.0005427942</v>
      </c>
      <c r="V196" s="295">
        <v>0.05799669</v>
      </c>
      <c r="W196" s="295">
        <v>7.05134E-07</v>
      </c>
      <c r="X196" s="295">
        <v>4.442488E-06</v>
      </c>
      <c r="Y196" s="295">
        <v>2.165813E-05</v>
      </c>
      <c r="Z196" s="295">
        <v>2.149724E-05</v>
      </c>
    </row>
    <row r="197" spans="1:26" s="294" customFormat="1" ht="12.75">
      <c r="A197" s="294">
        <v>2005</v>
      </c>
      <c r="B197" s="294" t="s">
        <v>427</v>
      </c>
      <c r="C197" s="294" t="s">
        <v>428</v>
      </c>
      <c r="D197" s="294">
        <v>2265002060</v>
      </c>
      <c r="E197" s="294" t="s">
        <v>480</v>
      </c>
      <c r="F197" s="294" t="s">
        <v>439</v>
      </c>
      <c r="G197" s="294">
        <v>120</v>
      </c>
      <c r="H197" s="294" t="s">
        <v>446</v>
      </c>
      <c r="I197" s="294" t="s">
        <v>432</v>
      </c>
      <c r="J197" s="294" t="s">
        <v>437</v>
      </c>
      <c r="K197" s="294" t="s">
        <v>434</v>
      </c>
      <c r="L197" s="294" t="s">
        <v>435</v>
      </c>
      <c r="M197" s="294" t="s">
        <v>10</v>
      </c>
      <c r="N197" s="294" t="s">
        <v>10</v>
      </c>
      <c r="O197" s="294" t="s">
        <v>10</v>
      </c>
      <c r="P197" s="295">
        <v>14.70727</v>
      </c>
      <c r="Q197" s="295">
        <v>20.64834</v>
      </c>
      <c r="R197" s="295">
        <v>79.7872</v>
      </c>
      <c r="S197" s="295">
        <v>0.003120288</v>
      </c>
      <c r="T197" s="295">
        <v>0.04627065</v>
      </c>
      <c r="U197" s="295">
        <v>0.00949593</v>
      </c>
      <c r="V197" s="295">
        <v>0.685389</v>
      </c>
      <c r="W197" s="295">
        <v>6.621813E-06</v>
      </c>
      <c r="X197" s="295">
        <v>5.309662E-05</v>
      </c>
      <c r="Y197" s="295">
        <v>0.0002397113</v>
      </c>
      <c r="Z197" s="295">
        <v>0.0001769032</v>
      </c>
    </row>
    <row r="198" spans="1:26" s="294" customFormat="1" ht="12.75">
      <c r="A198" s="294">
        <v>2005</v>
      </c>
      <c r="B198" s="294" t="s">
        <v>427</v>
      </c>
      <c r="C198" s="294" t="s">
        <v>428</v>
      </c>
      <c r="D198" s="294">
        <v>2265002066</v>
      </c>
      <c r="E198" s="294" t="s">
        <v>481</v>
      </c>
      <c r="F198" s="294" t="s">
        <v>439</v>
      </c>
      <c r="G198" s="294">
        <v>120</v>
      </c>
      <c r="H198" s="294" t="s">
        <v>446</v>
      </c>
      <c r="I198" s="294" t="s">
        <v>432</v>
      </c>
      <c r="J198" s="294" t="s">
        <v>437</v>
      </c>
      <c r="K198" s="294" t="s">
        <v>434</v>
      </c>
      <c r="L198" s="294" t="s">
        <v>435</v>
      </c>
      <c r="M198" s="294" t="s">
        <v>10</v>
      </c>
      <c r="N198" s="294" t="s">
        <v>10</v>
      </c>
      <c r="O198" s="294" t="s">
        <v>10</v>
      </c>
      <c r="P198" s="295">
        <v>7.796624</v>
      </c>
      <c r="Q198" s="295">
        <v>18.59984</v>
      </c>
      <c r="R198" s="295">
        <v>56.63999</v>
      </c>
      <c r="S198" s="295">
        <v>0.002483849</v>
      </c>
      <c r="T198" s="295">
        <v>0.03623986</v>
      </c>
      <c r="U198" s="295">
        <v>0.006858307</v>
      </c>
      <c r="V198" s="295">
        <v>0.4801936</v>
      </c>
      <c r="W198" s="295">
        <v>4.639341E-06</v>
      </c>
      <c r="X198" s="295">
        <v>3.720028E-05</v>
      </c>
      <c r="Y198" s="295">
        <v>0.0001921086</v>
      </c>
      <c r="Z198" s="295">
        <v>0.0001402647</v>
      </c>
    </row>
    <row r="199" spans="1:26" s="294" customFormat="1" ht="12.75">
      <c r="A199" s="294">
        <v>2005</v>
      </c>
      <c r="B199" s="294" t="s">
        <v>427</v>
      </c>
      <c r="C199" s="294" t="s">
        <v>428</v>
      </c>
      <c r="D199" s="294">
        <v>2265002072</v>
      </c>
      <c r="E199" s="294" t="s">
        <v>482</v>
      </c>
      <c r="F199" s="294" t="s">
        <v>439</v>
      </c>
      <c r="G199" s="294">
        <v>15</v>
      </c>
      <c r="H199" s="294" t="s">
        <v>446</v>
      </c>
      <c r="I199" s="294" t="s">
        <v>432</v>
      </c>
      <c r="J199" s="294" t="s">
        <v>437</v>
      </c>
      <c r="K199" s="294" t="s">
        <v>434</v>
      </c>
      <c r="L199" s="294" t="s">
        <v>435</v>
      </c>
      <c r="M199" s="294" t="s">
        <v>10</v>
      </c>
      <c r="N199" s="294" t="s">
        <v>10</v>
      </c>
      <c r="O199" s="294" t="s">
        <v>10</v>
      </c>
      <c r="P199" s="295">
        <v>5.528034</v>
      </c>
      <c r="Q199" s="295">
        <v>4.835535</v>
      </c>
      <c r="R199" s="295">
        <v>4.093949</v>
      </c>
      <c r="S199" s="295">
        <v>0.0004149141</v>
      </c>
      <c r="T199" s="295">
        <v>0.01230795</v>
      </c>
      <c r="U199" s="295">
        <v>0.0001830321</v>
      </c>
      <c r="V199" s="295">
        <v>0.01858691</v>
      </c>
      <c r="W199" s="295">
        <v>5.299634E-07</v>
      </c>
      <c r="X199" s="295">
        <v>0.0001558143</v>
      </c>
      <c r="Y199" s="295">
        <v>1.520851E-05</v>
      </c>
      <c r="Z199" s="295">
        <v>2.357143E-05</v>
      </c>
    </row>
    <row r="200" spans="1:26" s="294" customFormat="1" ht="12.75">
      <c r="A200" s="294">
        <v>2005</v>
      </c>
      <c r="B200" s="294" t="s">
        <v>427</v>
      </c>
      <c r="C200" s="294" t="s">
        <v>428</v>
      </c>
      <c r="D200" s="294">
        <v>2265002072</v>
      </c>
      <c r="E200" s="294" t="s">
        <v>482</v>
      </c>
      <c r="F200" s="294" t="s">
        <v>439</v>
      </c>
      <c r="G200" s="294">
        <v>25</v>
      </c>
      <c r="H200" s="294" t="s">
        <v>446</v>
      </c>
      <c r="I200" s="294" t="s">
        <v>432</v>
      </c>
      <c r="J200" s="294" t="s">
        <v>437</v>
      </c>
      <c r="K200" s="294" t="s">
        <v>434</v>
      </c>
      <c r="L200" s="294" t="s">
        <v>435</v>
      </c>
      <c r="M200" s="294" t="s">
        <v>10</v>
      </c>
      <c r="N200" s="294" t="s">
        <v>10</v>
      </c>
      <c r="O200" s="294" t="s">
        <v>10</v>
      </c>
      <c r="P200" s="295">
        <v>369.6024</v>
      </c>
      <c r="Q200" s="295">
        <v>323.3022</v>
      </c>
      <c r="R200" s="295">
        <v>373.8496</v>
      </c>
      <c r="S200" s="295">
        <v>0.03577132</v>
      </c>
      <c r="T200" s="295">
        <v>1.135921</v>
      </c>
      <c r="U200" s="295">
        <v>0.01496242</v>
      </c>
      <c r="V200" s="295">
        <v>1.686541</v>
      </c>
      <c r="W200" s="295">
        <v>4.274477E-05</v>
      </c>
      <c r="X200" s="295">
        <v>0.01413829</v>
      </c>
      <c r="Y200" s="295">
        <v>0.001128811</v>
      </c>
      <c r="Z200" s="295">
        <v>0.002032182</v>
      </c>
    </row>
    <row r="201" spans="1:26" s="294" customFormat="1" ht="12.75">
      <c r="A201" s="294">
        <v>2005</v>
      </c>
      <c r="B201" s="294" t="s">
        <v>427</v>
      </c>
      <c r="C201" s="294" t="s">
        <v>428</v>
      </c>
      <c r="D201" s="294">
        <v>2265002072</v>
      </c>
      <c r="E201" s="294" t="s">
        <v>482</v>
      </c>
      <c r="F201" s="294" t="s">
        <v>439</v>
      </c>
      <c r="G201" s="294">
        <v>50</v>
      </c>
      <c r="H201" s="294" t="s">
        <v>446</v>
      </c>
      <c r="I201" s="294" t="s">
        <v>432</v>
      </c>
      <c r="J201" s="294" t="s">
        <v>437</v>
      </c>
      <c r="K201" s="294" t="s">
        <v>434</v>
      </c>
      <c r="L201" s="294" t="s">
        <v>435</v>
      </c>
      <c r="M201" s="294" t="s">
        <v>10</v>
      </c>
      <c r="N201" s="294" t="s">
        <v>10</v>
      </c>
      <c r="O201" s="294" t="s">
        <v>10</v>
      </c>
      <c r="P201" s="295">
        <v>60.42383</v>
      </c>
      <c r="Q201" s="295">
        <v>51.36333</v>
      </c>
      <c r="R201" s="295">
        <v>102.8681</v>
      </c>
      <c r="S201" s="295">
        <v>0.003953363</v>
      </c>
      <c r="T201" s="295">
        <v>0.09834889</v>
      </c>
      <c r="U201" s="295">
        <v>0.006993457</v>
      </c>
      <c r="V201" s="295">
        <v>0.8231205</v>
      </c>
      <c r="W201" s="295">
        <v>1.000764E-05</v>
      </c>
      <c r="X201" s="295">
        <v>6.305021E-05</v>
      </c>
      <c r="Y201" s="295">
        <v>0.0003081236</v>
      </c>
      <c r="Z201" s="295">
        <v>0.0002245971</v>
      </c>
    </row>
    <row r="202" spans="1:26" s="294" customFormat="1" ht="12.75">
      <c r="A202" s="294">
        <v>2005</v>
      </c>
      <c r="B202" s="294" t="s">
        <v>427</v>
      </c>
      <c r="C202" s="294" t="s">
        <v>428</v>
      </c>
      <c r="D202" s="294">
        <v>2265002072</v>
      </c>
      <c r="E202" s="294" t="s">
        <v>482</v>
      </c>
      <c r="F202" s="294" t="s">
        <v>439</v>
      </c>
      <c r="G202" s="294">
        <v>120</v>
      </c>
      <c r="H202" s="294" t="s">
        <v>446</v>
      </c>
      <c r="I202" s="294" t="s">
        <v>432</v>
      </c>
      <c r="J202" s="294" t="s">
        <v>437</v>
      </c>
      <c r="K202" s="294" t="s">
        <v>434</v>
      </c>
      <c r="L202" s="294" t="s">
        <v>435</v>
      </c>
      <c r="M202" s="294" t="s">
        <v>10</v>
      </c>
      <c r="N202" s="294" t="s">
        <v>10</v>
      </c>
      <c r="O202" s="294" t="s">
        <v>10</v>
      </c>
      <c r="P202" s="295">
        <v>36.14799</v>
      </c>
      <c r="Q202" s="295">
        <v>30.72762</v>
      </c>
      <c r="R202" s="295">
        <v>138.5477</v>
      </c>
      <c r="S202" s="295">
        <v>0.004010107</v>
      </c>
      <c r="T202" s="295">
        <v>0.06653087</v>
      </c>
      <c r="U202" s="295">
        <v>0.01526759</v>
      </c>
      <c r="V202" s="295">
        <v>1.21723</v>
      </c>
      <c r="W202" s="295">
        <v>1.176014E-05</v>
      </c>
      <c r="X202" s="295">
        <v>9.429798E-05</v>
      </c>
      <c r="Y202" s="295">
        <v>0.0003649385</v>
      </c>
      <c r="Z202" s="295">
        <v>0.0002278209</v>
      </c>
    </row>
    <row r="203" spans="1:26" s="294" customFormat="1" ht="12.75">
      <c r="A203" s="294">
        <v>2005</v>
      </c>
      <c r="B203" s="294" t="s">
        <v>427</v>
      </c>
      <c r="C203" s="294" t="s">
        <v>428</v>
      </c>
      <c r="D203" s="294">
        <v>2265002078</v>
      </c>
      <c r="E203" s="294" t="s">
        <v>483</v>
      </c>
      <c r="F203" s="294" t="s">
        <v>439</v>
      </c>
      <c r="G203" s="294">
        <v>5</v>
      </c>
      <c r="H203" s="294" t="s">
        <v>446</v>
      </c>
      <c r="I203" s="294" t="s">
        <v>432</v>
      </c>
      <c r="J203" s="294" t="s">
        <v>437</v>
      </c>
      <c r="K203" s="294" t="s">
        <v>434</v>
      </c>
      <c r="L203" s="294" t="s">
        <v>435</v>
      </c>
      <c r="M203" s="294" t="s">
        <v>10</v>
      </c>
      <c r="N203" s="294" t="s">
        <v>10</v>
      </c>
      <c r="O203" s="294" t="s">
        <v>10</v>
      </c>
      <c r="P203" s="295">
        <v>52.75878</v>
      </c>
      <c r="Q203" s="295">
        <v>21.55581</v>
      </c>
      <c r="R203" s="295">
        <v>2.961509</v>
      </c>
      <c r="S203" s="295">
        <v>0.0004409239</v>
      </c>
      <c r="T203" s="295">
        <v>0.006469075</v>
      </c>
      <c r="U203" s="295">
        <v>0.0001783423</v>
      </c>
      <c r="V203" s="295">
        <v>0.01673458</v>
      </c>
      <c r="W203" s="295">
        <v>5.778795E-07</v>
      </c>
      <c r="X203" s="295">
        <v>1.152398E-05</v>
      </c>
      <c r="Y203" s="295">
        <v>3.023362E-05</v>
      </c>
      <c r="Z203" s="295">
        <v>2.504962E-05</v>
      </c>
    </row>
    <row r="204" spans="1:26" s="294" customFormat="1" ht="12.75">
      <c r="A204" s="294">
        <v>2005</v>
      </c>
      <c r="B204" s="294" t="s">
        <v>427</v>
      </c>
      <c r="C204" s="294" t="s">
        <v>428</v>
      </c>
      <c r="D204" s="294">
        <v>2265002078</v>
      </c>
      <c r="E204" s="294" t="s">
        <v>483</v>
      </c>
      <c r="F204" s="294" t="s">
        <v>439</v>
      </c>
      <c r="G204" s="294">
        <v>15</v>
      </c>
      <c r="H204" s="294" t="s">
        <v>446</v>
      </c>
      <c r="I204" s="294" t="s">
        <v>432</v>
      </c>
      <c r="J204" s="294" t="s">
        <v>437</v>
      </c>
      <c r="K204" s="294" t="s">
        <v>434</v>
      </c>
      <c r="L204" s="294" t="s">
        <v>435</v>
      </c>
      <c r="M204" s="294" t="s">
        <v>10</v>
      </c>
      <c r="N204" s="294" t="s">
        <v>10</v>
      </c>
      <c r="O204" s="294" t="s">
        <v>10</v>
      </c>
      <c r="P204" s="295">
        <v>112.5003</v>
      </c>
      <c r="Q204" s="295">
        <v>45.96459</v>
      </c>
      <c r="R204" s="295">
        <v>19.52005</v>
      </c>
      <c r="S204" s="295">
        <v>0.002569465</v>
      </c>
      <c r="T204" s="295">
        <v>0.0625548</v>
      </c>
      <c r="U204" s="295">
        <v>0.0006619154</v>
      </c>
      <c r="V204" s="295">
        <v>0.08028905</v>
      </c>
      <c r="W204" s="295">
        <v>2.289259E-06</v>
      </c>
      <c r="X204" s="295">
        <v>0.0005487262</v>
      </c>
      <c r="Y204" s="295">
        <v>8.649281E-05</v>
      </c>
      <c r="Z204" s="295">
        <v>0.0001459756</v>
      </c>
    </row>
    <row r="205" spans="1:26" s="294" customFormat="1" ht="12.75">
      <c r="A205" s="294">
        <v>2005</v>
      </c>
      <c r="B205" s="294" t="s">
        <v>427</v>
      </c>
      <c r="C205" s="294" t="s">
        <v>428</v>
      </c>
      <c r="D205" s="294">
        <v>2265002078</v>
      </c>
      <c r="E205" s="294" t="s">
        <v>483</v>
      </c>
      <c r="F205" s="294" t="s">
        <v>439</v>
      </c>
      <c r="G205" s="294">
        <v>25</v>
      </c>
      <c r="H205" s="294" t="s">
        <v>446</v>
      </c>
      <c r="I205" s="294" t="s">
        <v>432</v>
      </c>
      <c r="J205" s="294" t="s">
        <v>437</v>
      </c>
      <c r="K205" s="294" t="s">
        <v>434</v>
      </c>
      <c r="L205" s="294" t="s">
        <v>435</v>
      </c>
      <c r="M205" s="294" t="s">
        <v>10</v>
      </c>
      <c r="N205" s="294" t="s">
        <v>10</v>
      </c>
      <c r="O205" s="294" t="s">
        <v>10</v>
      </c>
      <c r="P205" s="295">
        <v>20.85135</v>
      </c>
      <c r="Q205" s="295">
        <v>8.519299</v>
      </c>
      <c r="R205" s="295">
        <v>7.499381</v>
      </c>
      <c r="S205" s="295">
        <v>0.0008870186</v>
      </c>
      <c r="T205" s="295">
        <v>0.02391311</v>
      </c>
      <c r="U205" s="295">
        <v>0.0002286429</v>
      </c>
      <c r="V205" s="295">
        <v>0.03141579</v>
      </c>
      <c r="W205" s="295">
        <v>7.962213E-07</v>
      </c>
      <c r="X205" s="295">
        <v>0.0002147075</v>
      </c>
      <c r="Y205" s="295">
        <v>2.226623E-05</v>
      </c>
      <c r="Z205" s="295">
        <v>5.039299E-05</v>
      </c>
    </row>
    <row r="206" spans="1:26" s="294" customFormat="1" ht="12.75">
      <c r="A206" s="294">
        <v>2005</v>
      </c>
      <c r="B206" s="294" t="s">
        <v>427</v>
      </c>
      <c r="C206" s="294" t="s">
        <v>428</v>
      </c>
      <c r="D206" s="294">
        <v>2265002078</v>
      </c>
      <c r="E206" s="294" t="s">
        <v>483</v>
      </c>
      <c r="F206" s="294" t="s">
        <v>439</v>
      </c>
      <c r="G206" s="294">
        <v>120</v>
      </c>
      <c r="H206" s="294" t="s">
        <v>446</v>
      </c>
      <c r="I206" s="294" t="s">
        <v>432</v>
      </c>
      <c r="J206" s="294" t="s">
        <v>437</v>
      </c>
      <c r="K206" s="294" t="s">
        <v>434</v>
      </c>
      <c r="L206" s="294" t="s">
        <v>435</v>
      </c>
      <c r="M206" s="294" t="s">
        <v>10</v>
      </c>
      <c r="N206" s="294" t="s">
        <v>10</v>
      </c>
      <c r="O206" s="294" t="s">
        <v>10</v>
      </c>
      <c r="P206" s="295">
        <v>1.594764</v>
      </c>
      <c r="Q206" s="295">
        <v>0.5553713</v>
      </c>
      <c r="R206" s="295">
        <v>1.461893</v>
      </c>
      <c r="S206" s="295">
        <v>4.381889E-05</v>
      </c>
      <c r="T206" s="295">
        <v>0.0007068599</v>
      </c>
      <c r="U206" s="295">
        <v>0.0001739511</v>
      </c>
      <c r="V206" s="295">
        <v>0.0128303</v>
      </c>
      <c r="W206" s="295">
        <v>1.239586E-07</v>
      </c>
      <c r="X206" s="295">
        <v>9.939547E-07</v>
      </c>
      <c r="Y206" s="295">
        <v>5.254185E-06</v>
      </c>
      <c r="Z206" s="295">
        <v>2.489424E-06</v>
      </c>
    </row>
    <row r="207" spans="1:26" s="294" customFormat="1" ht="12.75">
      <c r="A207" s="294">
        <v>2005</v>
      </c>
      <c r="B207" s="294" t="s">
        <v>427</v>
      </c>
      <c r="C207" s="294" t="s">
        <v>428</v>
      </c>
      <c r="D207" s="294">
        <v>2265002081</v>
      </c>
      <c r="E207" s="294" t="s">
        <v>484</v>
      </c>
      <c r="F207" s="294" t="s">
        <v>439</v>
      </c>
      <c r="G207" s="294">
        <v>175</v>
      </c>
      <c r="H207" s="294" t="s">
        <v>446</v>
      </c>
      <c r="I207" s="294" t="s">
        <v>432</v>
      </c>
      <c r="J207" s="294" t="s">
        <v>437</v>
      </c>
      <c r="K207" s="294" t="s">
        <v>434</v>
      </c>
      <c r="L207" s="294" t="s">
        <v>435</v>
      </c>
      <c r="M207" s="294" t="s">
        <v>10</v>
      </c>
      <c r="N207" s="294" t="s">
        <v>10</v>
      </c>
      <c r="O207" s="294" t="s">
        <v>10</v>
      </c>
      <c r="P207" s="295">
        <v>6.201859</v>
      </c>
      <c r="Q207" s="295">
        <v>6.30927</v>
      </c>
      <c r="R207" s="295">
        <v>34.72776</v>
      </c>
      <c r="S207" s="295">
        <v>0.0005520363</v>
      </c>
      <c r="T207" s="295">
        <v>0.01031019</v>
      </c>
      <c r="U207" s="295">
        <v>0.004253339</v>
      </c>
      <c r="V207" s="295">
        <v>0.3168357</v>
      </c>
      <c r="W207" s="295">
        <v>3.147432E-06</v>
      </c>
      <c r="X207" s="295">
        <v>2.523749E-05</v>
      </c>
      <c r="Y207" s="295">
        <v>8.73397E-05</v>
      </c>
      <c r="Z207" s="295">
        <v>3.133757E-05</v>
      </c>
    </row>
    <row r="208" spans="1:26" s="294" customFormat="1" ht="12.75">
      <c r="A208" s="294">
        <v>2005</v>
      </c>
      <c r="B208" s="294" t="s">
        <v>427</v>
      </c>
      <c r="C208" s="294" t="s">
        <v>428</v>
      </c>
      <c r="D208" s="294">
        <v>2270002003</v>
      </c>
      <c r="E208" s="294" t="s">
        <v>539</v>
      </c>
      <c r="F208" s="294" t="s">
        <v>540</v>
      </c>
      <c r="G208" s="294">
        <v>25</v>
      </c>
      <c r="H208" s="294" t="s">
        <v>446</v>
      </c>
      <c r="I208" s="294" t="s">
        <v>432</v>
      </c>
      <c r="J208" s="294" t="s">
        <v>437</v>
      </c>
      <c r="K208" s="294" t="s">
        <v>434</v>
      </c>
      <c r="L208" s="294" t="s">
        <v>435</v>
      </c>
      <c r="M208" s="294" t="s">
        <v>10</v>
      </c>
      <c r="N208" s="294" t="s">
        <v>10</v>
      </c>
      <c r="O208" s="294" t="s">
        <v>10</v>
      </c>
      <c r="P208" s="295">
        <v>1.465296</v>
      </c>
      <c r="Q208" s="295">
        <v>3.298767</v>
      </c>
      <c r="R208" s="295">
        <v>2.823905</v>
      </c>
      <c r="S208" s="295">
        <v>7.497842E-05</v>
      </c>
      <c r="T208" s="295">
        <v>0.0001889486</v>
      </c>
      <c r="U208" s="295">
        <v>0.0003148053</v>
      </c>
      <c r="V208" s="295">
        <v>0.03074938</v>
      </c>
      <c r="W208" s="295">
        <v>3.641413E-06</v>
      </c>
      <c r="X208" s="295">
        <v>2.401775E-05</v>
      </c>
      <c r="Y208" s="295">
        <v>0</v>
      </c>
      <c r="Z208" s="295">
        <v>6.765182E-06</v>
      </c>
    </row>
    <row r="209" spans="1:26" s="294" customFormat="1" ht="12.75">
      <c r="A209" s="294">
        <v>2005</v>
      </c>
      <c r="B209" s="294" t="s">
        <v>427</v>
      </c>
      <c r="C209" s="294" t="s">
        <v>428</v>
      </c>
      <c r="D209" s="294">
        <v>2270002003</v>
      </c>
      <c r="E209" s="294" t="s">
        <v>539</v>
      </c>
      <c r="F209" s="294" t="s">
        <v>540</v>
      </c>
      <c r="G209" s="294">
        <v>50</v>
      </c>
      <c r="H209" s="294" t="s">
        <v>446</v>
      </c>
      <c r="I209" s="294" t="s">
        <v>432</v>
      </c>
      <c r="J209" s="294" t="s">
        <v>437</v>
      </c>
      <c r="K209" s="294" t="s">
        <v>434</v>
      </c>
      <c r="L209" s="294" t="s">
        <v>435</v>
      </c>
      <c r="M209" s="294" t="s">
        <v>10</v>
      </c>
      <c r="N209" s="294" t="s">
        <v>10</v>
      </c>
      <c r="O209" s="294" t="s">
        <v>10</v>
      </c>
      <c r="P209" s="295">
        <v>85.18251</v>
      </c>
      <c r="Q209" s="295">
        <v>196.472</v>
      </c>
      <c r="R209" s="295">
        <v>260.8287</v>
      </c>
      <c r="S209" s="295">
        <v>0.01991248</v>
      </c>
      <c r="T209" s="295">
        <v>0.04210136</v>
      </c>
      <c r="U209" s="295">
        <v>0.03258812</v>
      </c>
      <c r="V209" s="295">
        <v>2.747115</v>
      </c>
      <c r="W209" s="295">
        <v>0.0003314578</v>
      </c>
      <c r="X209" s="295">
        <v>0.004267639</v>
      </c>
      <c r="Y209" s="295">
        <v>0</v>
      </c>
      <c r="Z209" s="295">
        <v>0.001796671</v>
      </c>
    </row>
    <row r="210" spans="1:26" s="294" customFormat="1" ht="12.75">
      <c r="A210" s="294">
        <v>2005</v>
      </c>
      <c r="B210" s="294" t="s">
        <v>427</v>
      </c>
      <c r="C210" s="294" t="s">
        <v>428</v>
      </c>
      <c r="D210" s="294">
        <v>2270002003</v>
      </c>
      <c r="E210" s="294" t="s">
        <v>539</v>
      </c>
      <c r="F210" s="294" t="s">
        <v>540</v>
      </c>
      <c r="G210" s="294">
        <v>120</v>
      </c>
      <c r="H210" s="294" t="s">
        <v>446</v>
      </c>
      <c r="I210" s="294" t="s">
        <v>432</v>
      </c>
      <c r="J210" s="294" t="s">
        <v>437</v>
      </c>
      <c r="K210" s="294" t="s">
        <v>434</v>
      </c>
      <c r="L210" s="294" t="s">
        <v>435</v>
      </c>
      <c r="M210" s="294" t="s">
        <v>10</v>
      </c>
      <c r="N210" s="294" t="s">
        <v>10</v>
      </c>
      <c r="O210" s="294" t="s">
        <v>10</v>
      </c>
      <c r="P210" s="295">
        <v>100.4216</v>
      </c>
      <c r="Q210" s="295">
        <v>231.6208</v>
      </c>
      <c r="R210" s="295">
        <v>739.2913</v>
      </c>
      <c r="S210" s="295">
        <v>0.02440236</v>
      </c>
      <c r="T210" s="295">
        <v>0.06454008</v>
      </c>
      <c r="U210" s="295">
        <v>0.1378545</v>
      </c>
      <c r="V210" s="295">
        <v>8.006468</v>
      </c>
      <c r="W210" s="295">
        <v>0.0008765862</v>
      </c>
      <c r="X210" s="295">
        <v>0.01224608</v>
      </c>
      <c r="Y210" s="295">
        <v>0</v>
      </c>
      <c r="Z210" s="295">
        <v>0.002201786</v>
      </c>
    </row>
    <row r="211" spans="1:26" s="294" customFormat="1" ht="12.75">
      <c r="A211" s="294">
        <v>2005</v>
      </c>
      <c r="B211" s="294" t="s">
        <v>427</v>
      </c>
      <c r="C211" s="294" t="s">
        <v>428</v>
      </c>
      <c r="D211" s="294">
        <v>2270002003</v>
      </c>
      <c r="E211" s="294" t="s">
        <v>539</v>
      </c>
      <c r="F211" s="294" t="s">
        <v>540</v>
      </c>
      <c r="G211" s="294">
        <v>175</v>
      </c>
      <c r="H211" s="294" t="s">
        <v>446</v>
      </c>
      <c r="I211" s="294" t="s">
        <v>432</v>
      </c>
      <c r="J211" s="294" t="s">
        <v>437</v>
      </c>
      <c r="K211" s="294" t="s">
        <v>434</v>
      </c>
      <c r="L211" s="294" t="s">
        <v>435</v>
      </c>
      <c r="M211" s="294" t="s">
        <v>10</v>
      </c>
      <c r="N211" s="294" t="s">
        <v>10</v>
      </c>
      <c r="O211" s="294" t="s">
        <v>10</v>
      </c>
      <c r="P211" s="295">
        <v>62.42159</v>
      </c>
      <c r="Q211" s="295">
        <v>143.9743</v>
      </c>
      <c r="R211" s="295">
        <v>846.4193</v>
      </c>
      <c r="S211" s="295">
        <v>0.01861832</v>
      </c>
      <c r="T211" s="295">
        <v>0.06053322</v>
      </c>
      <c r="U211" s="295">
        <v>0.144703</v>
      </c>
      <c r="V211" s="295">
        <v>9.22662</v>
      </c>
      <c r="W211" s="295">
        <v>0.0009689429</v>
      </c>
      <c r="X211" s="295">
        <v>0.00812449</v>
      </c>
      <c r="Y211" s="295">
        <v>0</v>
      </c>
      <c r="Z211" s="295">
        <v>0.001679902</v>
      </c>
    </row>
    <row r="212" spans="1:26" s="294" customFormat="1" ht="12.75">
      <c r="A212" s="294">
        <v>2005</v>
      </c>
      <c r="B212" s="294" t="s">
        <v>427</v>
      </c>
      <c r="C212" s="294" t="s">
        <v>428</v>
      </c>
      <c r="D212" s="294">
        <v>2270002003</v>
      </c>
      <c r="E212" s="294" t="s">
        <v>539</v>
      </c>
      <c r="F212" s="294" t="s">
        <v>540</v>
      </c>
      <c r="G212" s="294">
        <v>250</v>
      </c>
      <c r="H212" s="294" t="s">
        <v>446</v>
      </c>
      <c r="I212" s="294" t="s">
        <v>432</v>
      </c>
      <c r="J212" s="294" t="s">
        <v>433</v>
      </c>
      <c r="K212" s="294" t="s">
        <v>434</v>
      </c>
      <c r="L212" s="294" t="s">
        <v>435</v>
      </c>
      <c r="M212" s="294" t="s">
        <v>10</v>
      </c>
      <c r="N212" s="294" t="s">
        <v>10</v>
      </c>
      <c r="O212" s="294" t="s">
        <v>10</v>
      </c>
      <c r="P212" s="295">
        <v>7.52185</v>
      </c>
      <c r="Q212" s="295">
        <v>17.34902</v>
      </c>
      <c r="R212" s="295">
        <v>153.8391</v>
      </c>
      <c r="S212" s="295">
        <v>0.002744146</v>
      </c>
      <c r="T212" s="295">
        <v>0.007865447</v>
      </c>
      <c r="U212" s="295">
        <v>0.02543794</v>
      </c>
      <c r="V212" s="295">
        <v>1.684567</v>
      </c>
      <c r="W212" s="295">
        <v>0.0001769066</v>
      </c>
      <c r="X212" s="295">
        <v>0.001131499</v>
      </c>
      <c r="Y212" s="295">
        <v>0</v>
      </c>
      <c r="Z212" s="295">
        <v>0.0002475998</v>
      </c>
    </row>
    <row r="213" spans="1:26" s="294" customFormat="1" ht="12.75">
      <c r="A213" s="294">
        <v>2005</v>
      </c>
      <c r="B213" s="294" t="s">
        <v>427</v>
      </c>
      <c r="C213" s="294" t="s">
        <v>428</v>
      </c>
      <c r="D213" s="294">
        <v>2270002003</v>
      </c>
      <c r="E213" s="294" t="s">
        <v>539</v>
      </c>
      <c r="F213" s="294" t="s">
        <v>540</v>
      </c>
      <c r="G213" s="294">
        <v>500</v>
      </c>
      <c r="H213" s="294" t="s">
        <v>446</v>
      </c>
      <c r="I213" s="294" t="s">
        <v>432</v>
      </c>
      <c r="J213" s="294" t="s">
        <v>433</v>
      </c>
      <c r="K213" s="294" t="s">
        <v>434</v>
      </c>
      <c r="L213" s="294" t="s">
        <v>435</v>
      </c>
      <c r="M213" s="294" t="s">
        <v>10</v>
      </c>
      <c r="N213" s="294" t="s">
        <v>10</v>
      </c>
      <c r="O213" s="294" t="s">
        <v>10</v>
      </c>
      <c r="P213" s="295">
        <v>7.717224</v>
      </c>
      <c r="Q213" s="295">
        <v>17.79965</v>
      </c>
      <c r="R213" s="295">
        <v>190.0849</v>
      </c>
      <c r="S213" s="295">
        <v>0.002979763</v>
      </c>
      <c r="T213" s="295">
        <v>0.01557194</v>
      </c>
      <c r="U213" s="295">
        <v>0.02881381</v>
      </c>
      <c r="V213" s="295">
        <v>2.073988</v>
      </c>
      <c r="W213" s="295">
        <v>0.0001899973</v>
      </c>
      <c r="X213" s="295">
        <v>0.001218681</v>
      </c>
      <c r="Y213" s="295">
        <v>0</v>
      </c>
      <c r="Z213" s="295">
        <v>0.0002688592</v>
      </c>
    </row>
    <row r="214" spans="1:26" s="294" customFormat="1" ht="12.75">
      <c r="A214" s="294">
        <v>2005</v>
      </c>
      <c r="B214" s="294" t="s">
        <v>427</v>
      </c>
      <c r="C214" s="294" t="s">
        <v>428</v>
      </c>
      <c r="D214" s="294">
        <v>2270002009</v>
      </c>
      <c r="E214" s="294" t="s">
        <v>447</v>
      </c>
      <c r="F214" s="294" t="s">
        <v>540</v>
      </c>
      <c r="G214" s="294">
        <v>15</v>
      </c>
      <c r="H214" s="294" t="s">
        <v>446</v>
      </c>
      <c r="I214" s="294" t="s">
        <v>432</v>
      </c>
      <c r="J214" s="294" t="s">
        <v>437</v>
      </c>
      <c r="K214" s="294" t="s">
        <v>434</v>
      </c>
      <c r="L214" s="294" t="s">
        <v>435</v>
      </c>
      <c r="M214" s="294" t="s">
        <v>10</v>
      </c>
      <c r="N214" s="294" t="s">
        <v>10</v>
      </c>
      <c r="O214" s="294" t="s">
        <v>10</v>
      </c>
      <c r="P214" s="295">
        <v>31.45501</v>
      </c>
      <c r="Q214" s="295">
        <v>51.75166</v>
      </c>
      <c r="R214" s="295">
        <v>10.19885</v>
      </c>
      <c r="S214" s="295">
        <v>0.0001569123</v>
      </c>
      <c r="T214" s="295">
        <v>0.0006874682</v>
      </c>
      <c r="U214" s="295">
        <v>0.001066144</v>
      </c>
      <c r="V214" s="295">
        <v>0.1115231</v>
      </c>
      <c r="W214" s="295">
        <v>1.619704E-05</v>
      </c>
      <c r="X214" s="295">
        <v>7.398437E-05</v>
      </c>
      <c r="Y214" s="295">
        <v>0</v>
      </c>
      <c r="Z214" s="295">
        <v>1.415795E-05</v>
      </c>
    </row>
    <row r="215" spans="1:26" s="294" customFormat="1" ht="12.75">
      <c r="A215" s="294">
        <v>2005</v>
      </c>
      <c r="B215" s="294" t="s">
        <v>427</v>
      </c>
      <c r="C215" s="294" t="s">
        <v>428</v>
      </c>
      <c r="D215" s="294">
        <v>2270002015</v>
      </c>
      <c r="E215" s="294" t="s">
        <v>469</v>
      </c>
      <c r="F215" s="294" t="s">
        <v>540</v>
      </c>
      <c r="G215" s="294">
        <v>15</v>
      </c>
      <c r="H215" s="294" t="s">
        <v>446</v>
      </c>
      <c r="I215" s="294" t="s">
        <v>432</v>
      </c>
      <c r="J215" s="294" t="s">
        <v>437</v>
      </c>
      <c r="K215" s="294" t="s">
        <v>434</v>
      </c>
      <c r="L215" s="294" t="s">
        <v>435</v>
      </c>
      <c r="M215" s="294" t="s">
        <v>10</v>
      </c>
      <c r="N215" s="294" t="s">
        <v>10</v>
      </c>
      <c r="O215" s="294" t="s">
        <v>10</v>
      </c>
      <c r="P215" s="295">
        <v>59.10025</v>
      </c>
      <c r="Q215" s="295">
        <v>112.6309</v>
      </c>
      <c r="R215" s="295">
        <v>32.50964</v>
      </c>
      <c r="S215" s="295">
        <v>0.0004794928</v>
      </c>
      <c r="T215" s="295">
        <v>0.002171309</v>
      </c>
      <c r="U215" s="295">
        <v>0.003271848</v>
      </c>
      <c r="V215" s="295">
        <v>0.3556066</v>
      </c>
      <c r="W215" s="295">
        <v>5.164649E-05</v>
      </c>
      <c r="X215" s="295">
        <v>0.0002264683</v>
      </c>
      <c r="Y215" s="295">
        <v>0</v>
      </c>
      <c r="Z215" s="295">
        <v>4.326387E-05</v>
      </c>
    </row>
    <row r="216" spans="1:26" s="294" customFormat="1" ht="12.75">
      <c r="A216" s="294">
        <v>2005</v>
      </c>
      <c r="B216" s="294" t="s">
        <v>427</v>
      </c>
      <c r="C216" s="294" t="s">
        <v>428</v>
      </c>
      <c r="D216" s="294">
        <v>2270002015</v>
      </c>
      <c r="E216" s="294" t="s">
        <v>469</v>
      </c>
      <c r="F216" s="294" t="s">
        <v>540</v>
      </c>
      <c r="G216" s="294">
        <v>25</v>
      </c>
      <c r="H216" s="294" t="s">
        <v>446</v>
      </c>
      <c r="I216" s="294" t="s">
        <v>432</v>
      </c>
      <c r="J216" s="294" t="s">
        <v>437</v>
      </c>
      <c r="K216" s="294" t="s">
        <v>434</v>
      </c>
      <c r="L216" s="294" t="s">
        <v>435</v>
      </c>
      <c r="M216" s="294" t="s">
        <v>10</v>
      </c>
      <c r="N216" s="294" t="s">
        <v>10</v>
      </c>
      <c r="O216" s="294" t="s">
        <v>10</v>
      </c>
      <c r="P216" s="295">
        <v>24.71466</v>
      </c>
      <c r="Q216" s="295">
        <v>47.10019</v>
      </c>
      <c r="R216" s="295">
        <v>28.66743</v>
      </c>
      <c r="S216" s="295">
        <v>0.000507676</v>
      </c>
      <c r="T216" s="295">
        <v>0.001459221</v>
      </c>
      <c r="U216" s="295">
        <v>0.002990011</v>
      </c>
      <c r="V216" s="295">
        <v>0.3139395</v>
      </c>
      <c r="W216" s="295">
        <v>3.717744E-05</v>
      </c>
      <c r="X216" s="295">
        <v>0.0001920558</v>
      </c>
      <c r="Y216" s="295">
        <v>0</v>
      </c>
      <c r="Z216" s="295">
        <v>4.580679E-05</v>
      </c>
    </row>
    <row r="217" spans="1:26" s="294" customFormat="1" ht="12.75">
      <c r="A217" s="294">
        <v>2005</v>
      </c>
      <c r="B217" s="294" t="s">
        <v>427</v>
      </c>
      <c r="C217" s="294" t="s">
        <v>428</v>
      </c>
      <c r="D217" s="294">
        <v>2270002015</v>
      </c>
      <c r="E217" s="294" t="s">
        <v>469</v>
      </c>
      <c r="F217" s="294" t="s">
        <v>540</v>
      </c>
      <c r="G217" s="294">
        <v>50</v>
      </c>
      <c r="H217" s="294" t="s">
        <v>446</v>
      </c>
      <c r="I217" s="294" t="s">
        <v>432</v>
      </c>
      <c r="J217" s="294" t="s">
        <v>437</v>
      </c>
      <c r="K217" s="294" t="s">
        <v>434</v>
      </c>
      <c r="L217" s="294" t="s">
        <v>435</v>
      </c>
      <c r="M217" s="294" t="s">
        <v>10</v>
      </c>
      <c r="N217" s="294" t="s">
        <v>10</v>
      </c>
      <c r="O217" s="294" t="s">
        <v>10</v>
      </c>
      <c r="P217" s="295">
        <v>76.87917</v>
      </c>
      <c r="Q217" s="295">
        <v>148.2871</v>
      </c>
      <c r="R217" s="295">
        <v>181.7311</v>
      </c>
      <c r="S217" s="295">
        <v>0.012338</v>
      </c>
      <c r="T217" s="295">
        <v>0.02660301</v>
      </c>
      <c r="U217" s="295">
        <v>0.02203541</v>
      </c>
      <c r="V217" s="295">
        <v>1.924752</v>
      </c>
      <c r="W217" s="295">
        <v>0.0002322343</v>
      </c>
      <c r="X217" s="295">
        <v>0.002735174</v>
      </c>
      <c r="Y217" s="295">
        <v>0</v>
      </c>
      <c r="Z217" s="295">
        <v>0.001113238</v>
      </c>
    </row>
    <row r="218" spans="1:26" s="294" customFormat="1" ht="12.75">
      <c r="A218" s="294">
        <v>2005</v>
      </c>
      <c r="B218" s="294" t="s">
        <v>427</v>
      </c>
      <c r="C218" s="294" t="s">
        <v>428</v>
      </c>
      <c r="D218" s="294">
        <v>2270002015</v>
      </c>
      <c r="E218" s="294" t="s">
        <v>469</v>
      </c>
      <c r="F218" s="294" t="s">
        <v>540</v>
      </c>
      <c r="G218" s="294">
        <v>120</v>
      </c>
      <c r="H218" s="294" t="s">
        <v>446</v>
      </c>
      <c r="I218" s="294" t="s">
        <v>432</v>
      </c>
      <c r="J218" s="294" t="s">
        <v>437</v>
      </c>
      <c r="K218" s="294" t="s">
        <v>434</v>
      </c>
      <c r="L218" s="294" t="s">
        <v>435</v>
      </c>
      <c r="M218" s="294" t="s">
        <v>10</v>
      </c>
      <c r="N218" s="294" t="s">
        <v>10</v>
      </c>
      <c r="O218" s="294" t="s">
        <v>10</v>
      </c>
      <c r="P218" s="295">
        <v>412.7249</v>
      </c>
      <c r="Q218" s="295">
        <v>796.0775</v>
      </c>
      <c r="R218" s="295">
        <v>2161.747</v>
      </c>
      <c r="S218" s="295">
        <v>0.06449115</v>
      </c>
      <c r="T218" s="295">
        <v>0.1769621</v>
      </c>
      <c r="U218" s="295">
        <v>0.369636</v>
      </c>
      <c r="V218" s="295">
        <v>23.45873</v>
      </c>
      <c r="W218" s="295">
        <v>0.002568373</v>
      </c>
      <c r="X218" s="295">
        <v>0.03261077</v>
      </c>
      <c r="Y218" s="295">
        <v>0</v>
      </c>
      <c r="Z218" s="295">
        <v>0.005818933</v>
      </c>
    </row>
    <row r="219" spans="1:26" s="294" customFormat="1" ht="12.75">
      <c r="A219" s="294">
        <v>2005</v>
      </c>
      <c r="B219" s="294" t="s">
        <v>427</v>
      </c>
      <c r="C219" s="294" t="s">
        <v>428</v>
      </c>
      <c r="D219" s="294">
        <v>2270002015</v>
      </c>
      <c r="E219" s="294" t="s">
        <v>469</v>
      </c>
      <c r="F219" s="294" t="s">
        <v>540</v>
      </c>
      <c r="G219" s="294">
        <v>175</v>
      </c>
      <c r="H219" s="294" t="s">
        <v>446</v>
      </c>
      <c r="I219" s="294" t="s">
        <v>432</v>
      </c>
      <c r="J219" s="294" t="s">
        <v>437</v>
      </c>
      <c r="K219" s="294" t="s">
        <v>434</v>
      </c>
      <c r="L219" s="294" t="s">
        <v>435</v>
      </c>
      <c r="M219" s="294" t="s">
        <v>10</v>
      </c>
      <c r="N219" s="294" t="s">
        <v>10</v>
      </c>
      <c r="O219" s="294" t="s">
        <v>10</v>
      </c>
      <c r="P219" s="295">
        <v>165.9692</v>
      </c>
      <c r="Q219" s="295">
        <v>320.1267</v>
      </c>
      <c r="R219" s="295">
        <v>1583.887</v>
      </c>
      <c r="S219" s="295">
        <v>0.03112501</v>
      </c>
      <c r="T219" s="295">
        <v>0.1046427</v>
      </c>
      <c r="U219" s="295">
        <v>0.2487826</v>
      </c>
      <c r="V219" s="295">
        <v>17.29468</v>
      </c>
      <c r="W219" s="295">
        <v>0.001816218</v>
      </c>
      <c r="X219" s="295">
        <v>0.01343153</v>
      </c>
      <c r="Y219" s="295">
        <v>0</v>
      </c>
      <c r="Z219" s="295">
        <v>0.00280836</v>
      </c>
    </row>
    <row r="220" spans="1:26" s="294" customFormat="1" ht="12.75">
      <c r="A220" s="294">
        <v>2005</v>
      </c>
      <c r="B220" s="294" t="s">
        <v>427</v>
      </c>
      <c r="C220" s="294" t="s">
        <v>428</v>
      </c>
      <c r="D220" s="294">
        <v>2270002015</v>
      </c>
      <c r="E220" s="294" t="s">
        <v>469</v>
      </c>
      <c r="F220" s="294" t="s">
        <v>540</v>
      </c>
      <c r="G220" s="294">
        <v>250</v>
      </c>
      <c r="H220" s="294" t="s">
        <v>446</v>
      </c>
      <c r="I220" s="294" t="s">
        <v>432</v>
      </c>
      <c r="J220" s="294" t="s">
        <v>433</v>
      </c>
      <c r="K220" s="294" t="s">
        <v>434</v>
      </c>
      <c r="L220" s="294" t="s">
        <v>435</v>
      </c>
      <c r="M220" s="294" t="s">
        <v>10</v>
      </c>
      <c r="N220" s="294" t="s">
        <v>10</v>
      </c>
      <c r="O220" s="294" t="s">
        <v>10</v>
      </c>
      <c r="P220" s="295">
        <v>23.54242</v>
      </c>
      <c r="Q220" s="295">
        <v>45.40939</v>
      </c>
      <c r="R220" s="295">
        <v>316.4776</v>
      </c>
      <c r="S220" s="295">
        <v>0.004810725</v>
      </c>
      <c r="T220" s="295">
        <v>0.01379016</v>
      </c>
      <c r="U220" s="295">
        <v>0.04776296</v>
      </c>
      <c r="V220" s="295">
        <v>3.472737</v>
      </c>
      <c r="W220" s="295">
        <v>0.000364693</v>
      </c>
      <c r="X220" s="295">
        <v>0.001944641</v>
      </c>
      <c r="Y220" s="295">
        <v>0</v>
      </c>
      <c r="Z220" s="295">
        <v>0.0004340641</v>
      </c>
    </row>
    <row r="221" spans="1:26" s="294" customFormat="1" ht="12.75">
      <c r="A221" s="294">
        <v>2005</v>
      </c>
      <c r="B221" s="294" t="s">
        <v>427</v>
      </c>
      <c r="C221" s="294" t="s">
        <v>428</v>
      </c>
      <c r="D221" s="294">
        <v>2270002015</v>
      </c>
      <c r="E221" s="294" t="s">
        <v>469</v>
      </c>
      <c r="F221" s="294" t="s">
        <v>540</v>
      </c>
      <c r="G221" s="294">
        <v>500</v>
      </c>
      <c r="H221" s="294" t="s">
        <v>446</v>
      </c>
      <c r="I221" s="294" t="s">
        <v>432</v>
      </c>
      <c r="J221" s="294" t="s">
        <v>433</v>
      </c>
      <c r="K221" s="294" t="s">
        <v>434</v>
      </c>
      <c r="L221" s="294" t="s">
        <v>435</v>
      </c>
      <c r="M221" s="294" t="s">
        <v>10</v>
      </c>
      <c r="N221" s="294" t="s">
        <v>10</v>
      </c>
      <c r="O221" s="294" t="s">
        <v>10</v>
      </c>
      <c r="P221" s="295">
        <v>16.509</v>
      </c>
      <c r="Q221" s="295">
        <v>31.8431</v>
      </c>
      <c r="R221" s="295">
        <v>318.2068</v>
      </c>
      <c r="S221" s="295">
        <v>0.00426927</v>
      </c>
      <c r="T221" s="295">
        <v>0.01945883</v>
      </c>
      <c r="U221" s="295">
        <v>0.04406979</v>
      </c>
      <c r="V221" s="295">
        <v>3.485296</v>
      </c>
      <c r="W221" s="295">
        <v>0.000319287</v>
      </c>
      <c r="X221" s="295">
        <v>0.001729027</v>
      </c>
      <c r="Y221" s="295">
        <v>0</v>
      </c>
      <c r="Z221" s="295">
        <v>0.0003852093</v>
      </c>
    </row>
    <row r="222" spans="1:26" s="294" customFormat="1" ht="12.75">
      <c r="A222" s="294">
        <v>2005</v>
      </c>
      <c r="B222" s="294" t="s">
        <v>427</v>
      </c>
      <c r="C222" s="294" t="s">
        <v>428</v>
      </c>
      <c r="D222" s="294">
        <v>2270002018</v>
      </c>
      <c r="E222" s="294" t="s">
        <v>541</v>
      </c>
      <c r="F222" s="294" t="s">
        <v>540</v>
      </c>
      <c r="G222" s="294">
        <v>120</v>
      </c>
      <c r="H222" s="294" t="s">
        <v>446</v>
      </c>
      <c r="I222" s="294" t="s">
        <v>432</v>
      </c>
      <c r="J222" s="294" t="s">
        <v>437</v>
      </c>
      <c r="K222" s="294" t="s">
        <v>434</v>
      </c>
      <c r="L222" s="294" t="s">
        <v>435</v>
      </c>
      <c r="M222" s="294" t="s">
        <v>10</v>
      </c>
      <c r="N222" s="294" t="s">
        <v>10</v>
      </c>
      <c r="O222" s="294" t="s">
        <v>10</v>
      </c>
      <c r="P222" s="295">
        <v>3.809769</v>
      </c>
      <c r="Q222" s="295">
        <v>11.74826</v>
      </c>
      <c r="R222" s="295">
        <v>50.90411</v>
      </c>
      <c r="S222" s="295">
        <v>0.001709071</v>
      </c>
      <c r="T222" s="295">
        <v>0.004493982</v>
      </c>
      <c r="U222" s="295">
        <v>0.009499158</v>
      </c>
      <c r="V222" s="295">
        <v>0.5510883</v>
      </c>
      <c r="W222" s="295">
        <v>6.033577E-05</v>
      </c>
      <c r="X222" s="295">
        <v>0.0008737961</v>
      </c>
      <c r="Y222" s="295">
        <v>0</v>
      </c>
      <c r="Z222" s="295">
        <v>0.0001542067</v>
      </c>
    </row>
    <row r="223" spans="1:26" s="294" customFormat="1" ht="12.75">
      <c r="A223" s="294">
        <v>2005</v>
      </c>
      <c r="B223" s="294" t="s">
        <v>427</v>
      </c>
      <c r="C223" s="294" t="s">
        <v>428</v>
      </c>
      <c r="D223" s="294">
        <v>2270002018</v>
      </c>
      <c r="E223" s="294" t="s">
        <v>541</v>
      </c>
      <c r="F223" s="294" t="s">
        <v>540</v>
      </c>
      <c r="G223" s="294">
        <v>175</v>
      </c>
      <c r="H223" s="294" t="s">
        <v>446</v>
      </c>
      <c r="I223" s="294" t="s">
        <v>432</v>
      </c>
      <c r="J223" s="294" t="s">
        <v>437</v>
      </c>
      <c r="K223" s="294" t="s">
        <v>434</v>
      </c>
      <c r="L223" s="294" t="s">
        <v>435</v>
      </c>
      <c r="M223" s="294" t="s">
        <v>10</v>
      </c>
      <c r="N223" s="294" t="s">
        <v>10</v>
      </c>
      <c r="O223" s="294" t="s">
        <v>10</v>
      </c>
      <c r="P223" s="295">
        <v>34.87403</v>
      </c>
      <c r="Q223" s="295">
        <v>107.5418</v>
      </c>
      <c r="R223" s="295">
        <v>729.9167</v>
      </c>
      <c r="S223" s="295">
        <v>0.01632307</v>
      </c>
      <c r="T223" s="295">
        <v>0.05259866</v>
      </c>
      <c r="U223" s="295">
        <v>0.1249673</v>
      </c>
      <c r="V223" s="295">
        <v>7.954908</v>
      </c>
      <c r="W223" s="295">
        <v>0.0008353929</v>
      </c>
      <c r="X223" s="295">
        <v>0.007197503</v>
      </c>
      <c r="Y223" s="295">
        <v>0</v>
      </c>
      <c r="Z223" s="295">
        <v>0.001472804</v>
      </c>
    </row>
    <row r="224" spans="1:26" s="294" customFormat="1" ht="12.75">
      <c r="A224" s="294">
        <v>2005</v>
      </c>
      <c r="B224" s="294" t="s">
        <v>427</v>
      </c>
      <c r="C224" s="294" t="s">
        <v>428</v>
      </c>
      <c r="D224" s="294">
        <v>2270002018</v>
      </c>
      <c r="E224" s="294" t="s">
        <v>541</v>
      </c>
      <c r="F224" s="294" t="s">
        <v>540</v>
      </c>
      <c r="G224" s="294">
        <v>250</v>
      </c>
      <c r="H224" s="294" t="s">
        <v>446</v>
      </c>
      <c r="I224" s="294" t="s">
        <v>432</v>
      </c>
      <c r="J224" s="294" t="s">
        <v>433</v>
      </c>
      <c r="K224" s="294" t="s">
        <v>434</v>
      </c>
      <c r="L224" s="294" t="s">
        <v>435</v>
      </c>
      <c r="M224" s="294" t="s">
        <v>10</v>
      </c>
      <c r="N224" s="294" t="s">
        <v>10</v>
      </c>
      <c r="O224" s="294" t="s">
        <v>10</v>
      </c>
      <c r="P224" s="295">
        <v>33.99486</v>
      </c>
      <c r="Q224" s="295">
        <v>104.8306</v>
      </c>
      <c r="R224" s="295">
        <v>1001.567</v>
      </c>
      <c r="S224" s="295">
        <v>0.01775137</v>
      </c>
      <c r="T224" s="295">
        <v>0.05008749</v>
      </c>
      <c r="U224" s="295">
        <v>0.165459</v>
      </c>
      <c r="V224" s="295">
        <v>10.96959</v>
      </c>
      <c r="W224" s="295">
        <v>0.001151982</v>
      </c>
      <c r="X224" s="295">
        <v>0.00726867</v>
      </c>
      <c r="Y224" s="295">
        <v>0</v>
      </c>
      <c r="Z224" s="295">
        <v>0.001601677</v>
      </c>
    </row>
    <row r="225" spans="1:26" s="294" customFormat="1" ht="12.75">
      <c r="A225" s="294">
        <v>2005</v>
      </c>
      <c r="B225" s="294" t="s">
        <v>427</v>
      </c>
      <c r="C225" s="294" t="s">
        <v>428</v>
      </c>
      <c r="D225" s="294">
        <v>2270002018</v>
      </c>
      <c r="E225" s="294" t="s">
        <v>541</v>
      </c>
      <c r="F225" s="294" t="s">
        <v>540</v>
      </c>
      <c r="G225" s="294">
        <v>500</v>
      </c>
      <c r="H225" s="294" t="s">
        <v>446</v>
      </c>
      <c r="I225" s="294" t="s">
        <v>432</v>
      </c>
      <c r="J225" s="294" t="s">
        <v>433</v>
      </c>
      <c r="K225" s="294" t="s">
        <v>434</v>
      </c>
      <c r="L225" s="294" t="s">
        <v>435</v>
      </c>
      <c r="M225" s="294" t="s">
        <v>10</v>
      </c>
      <c r="N225" s="294" t="s">
        <v>10</v>
      </c>
      <c r="O225" s="294" t="s">
        <v>10</v>
      </c>
      <c r="P225" s="295">
        <v>93.58356</v>
      </c>
      <c r="Q225" s="295">
        <v>288.5853</v>
      </c>
      <c r="R225" s="295">
        <v>4244.4</v>
      </c>
      <c r="S225" s="295">
        <v>0.06623873</v>
      </c>
      <c r="T225" s="295">
        <v>0.3305691</v>
      </c>
      <c r="U225" s="295">
        <v>0.6393068</v>
      </c>
      <c r="V225" s="295">
        <v>46.33814</v>
      </c>
      <c r="W225" s="295">
        <v>0.004245025</v>
      </c>
      <c r="X225" s="295">
        <v>0.02693824</v>
      </c>
      <c r="Y225" s="295">
        <v>0</v>
      </c>
      <c r="Z225" s="295">
        <v>0.005976616</v>
      </c>
    </row>
    <row r="226" spans="1:26" s="294" customFormat="1" ht="12.75">
      <c r="A226" s="294">
        <v>2005</v>
      </c>
      <c r="B226" s="294" t="s">
        <v>427</v>
      </c>
      <c r="C226" s="294" t="s">
        <v>428</v>
      </c>
      <c r="D226" s="294">
        <v>2270002018</v>
      </c>
      <c r="E226" s="294" t="s">
        <v>541</v>
      </c>
      <c r="F226" s="294" t="s">
        <v>540</v>
      </c>
      <c r="G226" s="294">
        <v>750</v>
      </c>
      <c r="H226" s="294" t="s">
        <v>446</v>
      </c>
      <c r="I226" s="294" t="s">
        <v>432</v>
      </c>
      <c r="J226" s="294" t="s">
        <v>433</v>
      </c>
      <c r="K226" s="294" t="s">
        <v>434</v>
      </c>
      <c r="L226" s="294" t="s">
        <v>435</v>
      </c>
      <c r="M226" s="294" t="s">
        <v>10</v>
      </c>
      <c r="N226" s="294" t="s">
        <v>10</v>
      </c>
      <c r="O226" s="294" t="s">
        <v>10</v>
      </c>
      <c r="P226" s="295">
        <v>3.745128</v>
      </c>
      <c r="Q226" s="295">
        <v>11.54892</v>
      </c>
      <c r="R226" s="295">
        <v>293.4529</v>
      </c>
      <c r="S226" s="295">
        <v>0.004633227</v>
      </c>
      <c r="T226" s="295">
        <v>0.0228536</v>
      </c>
      <c r="U226" s="295">
        <v>0.04502228</v>
      </c>
      <c r="V226" s="295">
        <v>3.203545</v>
      </c>
      <c r="W226" s="295">
        <v>0.0003006339</v>
      </c>
      <c r="X226" s="295">
        <v>0.001877499</v>
      </c>
      <c r="Y226" s="295">
        <v>0</v>
      </c>
      <c r="Z226" s="295">
        <v>0.0004180486</v>
      </c>
    </row>
    <row r="227" spans="1:26" s="294" customFormat="1" ht="12.75">
      <c r="A227" s="294">
        <v>2005</v>
      </c>
      <c r="B227" s="294" t="s">
        <v>427</v>
      </c>
      <c r="C227" s="294" t="s">
        <v>428</v>
      </c>
      <c r="D227" s="294">
        <v>2270002021</v>
      </c>
      <c r="E227" s="294" t="s">
        <v>470</v>
      </c>
      <c r="F227" s="294" t="s">
        <v>540</v>
      </c>
      <c r="G227" s="294">
        <v>25</v>
      </c>
      <c r="H227" s="294" t="s">
        <v>446</v>
      </c>
      <c r="I227" s="294" t="s">
        <v>432</v>
      </c>
      <c r="J227" s="294" t="s">
        <v>437</v>
      </c>
      <c r="K227" s="294" t="s">
        <v>434</v>
      </c>
      <c r="L227" s="294" t="s">
        <v>435</v>
      </c>
      <c r="M227" s="294" t="s">
        <v>10</v>
      </c>
      <c r="N227" s="294" t="s">
        <v>10</v>
      </c>
      <c r="O227" s="294" t="s">
        <v>10</v>
      </c>
      <c r="P227" s="295">
        <v>2.539845</v>
      </c>
      <c r="Q227" s="295">
        <v>5.77358</v>
      </c>
      <c r="R227" s="295">
        <v>3.325823</v>
      </c>
      <c r="S227" s="295">
        <v>5.889752E-05</v>
      </c>
      <c r="T227" s="295">
        <v>0.0001692901</v>
      </c>
      <c r="U227" s="295">
        <v>0.0003468831</v>
      </c>
      <c r="V227" s="295">
        <v>0.03642138</v>
      </c>
      <c r="W227" s="295">
        <v>4.313104E-06</v>
      </c>
      <c r="X227" s="295">
        <v>2.228116E-05</v>
      </c>
      <c r="Y227" s="295">
        <v>0</v>
      </c>
      <c r="Z227" s="295">
        <v>5.314229E-06</v>
      </c>
    </row>
    <row r="228" spans="1:26" s="294" customFormat="1" ht="12.75">
      <c r="A228" s="294">
        <v>2005</v>
      </c>
      <c r="B228" s="294" t="s">
        <v>427</v>
      </c>
      <c r="C228" s="294" t="s">
        <v>428</v>
      </c>
      <c r="D228" s="294">
        <v>2270002021</v>
      </c>
      <c r="E228" s="294" t="s">
        <v>470</v>
      </c>
      <c r="F228" s="294" t="s">
        <v>540</v>
      </c>
      <c r="G228" s="294">
        <v>50</v>
      </c>
      <c r="H228" s="294" t="s">
        <v>446</v>
      </c>
      <c r="I228" s="294" t="s">
        <v>432</v>
      </c>
      <c r="J228" s="294" t="s">
        <v>437</v>
      </c>
      <c r="K228" s="294" t="s">
        <v>434</v>
      </c>
      <c r="L228" s="294" t="s">
        <v>435</v>
      </c>
      <c r="M228" s="294" t="s">
        <v>10</v>
      </c>
      <c r="N228" s="294" t="s">
        <v>10</v>
      </c>
      <c r="O228" s="294" t="s">
        <v>10</v>
      </c>
      <c r="P228" s="295">
        <v>2.1491</v>
      </c>
      <c r="Q228" s="295">
        <v>4.954972</v>
      </c>
      <c r="R228" s="295">
        <v>5.619864</v>
      </c>
      <c r="S228" s="295">
        <v>0.000424265</v>
      </c>
      <c r="T228" s="295">
        <v>0.0008977805</v>
      </c>
      <c r="U228" s="295">
        <v>0.0007009454</v>
      </c>
      <c r="V228" s="295">
        <v>0.05922449</v>
      </c>
      <c r="W228" s="295">
        <v>7.145833E-06</v>
      </c>
      <c r="X228" s="295">
        <v>9.115291E-05</v>
      </c>
      <c r="Y228" s="295">
        <v>0</v>
      </c>
      <c r="Z228" s="295">
        <v>3.828074E-05</v>
      </c>
    </row>
    <row r="229" spans="1:26" s="294" customFormat="1" ht="12.75">
      <c r="A229" s="294">
        <v>2005</v>
      </c>
      <c r="B229" s="294" t="s">
        <v>427</v>
      </c>
      <c r="C229" s="294" t="s">
        <v>428</v>
      </c>
      <c r="D229" s="294">
        <v>2270002021</v>
      </c>
      <c r="E229" s="294" t="s">
        <v>470</v>
      </c>
      <c r="F229" s="294" t="s">
        <v>540</v>
      </c>
      <c r="G229" s="294">
        <v>120</v>
      </c>
      <c r="H229" s="294" t="s">
        <v>446</v>
      </c>
      <c r="I229" s="294" t="s">
        <v>432</v>
      </c>
      <c r="J229" s="294" t="s">
        <v>437</v>
      </c>
      <c r="K229" s="294" t="s">
        <v>434</v>
      </c>
      <c r="L229" s="294" t="s">
        <v>435</v>
      </c>
      <c r="M229" s="294" t="s">
        <v>10</v>
      </c>
      <c r="N229" s="294" t="s">
        <v>10</v>
      </c>
      <c r="O229" s="294" t="s">
        <v>10</v>
      </c>
      <c r="P229" s="295">
        <v>30.96658</v>
      </c>
      <c r="Q229" s="295">
        <v>71.39664</v>
      </c>
      <c r="R229" s="295">
        <v>179.4529</v>
      </c>
      <c r="S229" s="295">
        <v>0.00587817</v>
      </c>
      <c r="T229" s="295">
        <v>0.01557699</v>
      </c>
      <c r="U229" s="295">
        <v>0.03332091</v>
      </c>
      <c r="V229" s="295">
        <v>1.943789</v>
      </c>
      <c r="W229" s="295">
        <v>0.0002128154</v>
      </c>
      <c r="X229" s="295">
        <v>0.002941866</v>
      </c>
      <c r="Y229" s="295">
        <v>0</v>
      </c>
      <c r="Z229" s="295">
        <v>0.0005303778</v>
      </c>
    </row>
    <row r="230" spans="1:26" s="294" customFormat="1" ht="12.75">
      <c r="A230" s="294">
        <v>2005</v>
      </c>
      <c r="B230" s="294" t="s">
        <v>427</v>
      </c>
      <c r="C230" s="294" t="s">
        <v>428</v>
      </c>
      <c r="D230" s="294">
        <v>2270002021</v>
      </c>
      <c r="E230" s="294" t="s">
        <v>470</v>
      </c>
      <c r="F230" s="294" t="s">
        <v>540</v>
      </c>
      <c r="G230" s="294">
        <v>175</v>
      </c>
      <c r="H230" s="294" t="s">
        <v>446</v>
      </c>
      <c r="I230" s="294" t="s">
        <v>432</v>
      </c>
      <c r="J230" s="294" t="s">
        <v>437</v>
      </c>
      <c r="K230" s="294" t="s">
        <v>434</v>
      </c>
      <c r="L230" s="294" t="s">
        <v>435</v>
      </c>
      <c r="M230" s="294" t="s">
        <v>10</v>
      </c>
      <c r="N230" s="294" t="s">
        <v>10</v>
      </c>
      <c r="O230" s="294" t="s">
        <v>10</v>
      </c>
      <c r="P230" s="295">
        <v>14.55527</v>
      </c>
      <c r="Q230" s="295">
        <v>33.55868</v>
      </c>
      <c r="R230" s="295">
        <v>155.3397</v>
      </c>
      <c r="S230" s="295">
        <v>0.003383113</v>
      </c>
      <c r="T230" s="295">
        <v>0.01103423</v>
      </c>
      <c r="U230" s="295">
        <v>0.02641909</v>
      </c>
      <c r="V230" s="295">
        <v>1.693581</v>
      </c>
      <c r="W230" s="295">
        <v>0.0001778531</v>
      </c>
      <c r="X230" s="295">
        <v>0.001472593</v>
      </c>
      <c r="Y230" s="295">
        <v>0</v>
      </c>
      <c r="Z230" s="295">
        <v>0.0003052527</v>
      </c>
    </row>
    <row r="231" spans="1:26" s="294" customFormat="1" ht="12.75">
      <c r="A231" s="294">
        <v>2005</v>
      </c>
      <c r="B231" s="294" t="s">
        <v>427</v>
      </c>
      <c r="C231" s="294" t="s">
        <v>428</v>
      </c>
      <c r="D231" s="294">
        <v>2270002021</v>
      </c>
      <c r="E231" s="294" t="s">
        <v>470</v>
      </c>
      <c r="F231" s="294" t="s">
        <v>540</v>
      </c>
      <c r="G231" s="294">
        <v>250</v>
      </c>
      <c r="H231" s="294" t="s">
        <v>446</v>
      </c>
      <c r="I231" s="294" t="s">
        <v>432</v>
      </c>
      <c r="J231" s="294" t="s">
        <v>433</v>
      </c>
      <c r="K231" s="294" t="s">
        <v>434</v>
      </c>
      <c r="L231" s="294" t="s">
        <v>435</v>
      </c>
      <c r="M231" s="294" t="s">
        <v>10</v>
      </c>
      <c r="N231" s="294" t="s">
        <v>10</v>
      </c>
      <c r="O231" s="294" t="s">
        <v>10</v>
      </c>
      <c r="P231" s="295">
        <v>4.102829</v>
      </c>
      <c r="Q231" s="295">
        <v>9.459495</v>
      </c>
      <c r="R231" s="295">
        <v>52.77083</v>
      </c>
      <c r="S231" s="295">
        <v>0.0009348383</v>
      </c>
      <c r="T231" s="295">
        <v>0.002691988</v>
      </c>
      <c r="U231" s="295">
        <v>0.008682868</v>
      </c>
      <c r="V231" s="295">
        <v>0.5778875</v>
      </c>
      <c r="W231" s="295">
        <v>6.068745E-05</v>
      </c>
      <c r="X231" s="295">
        <v>0.0003856968</v>
      </c>
      <c r="Y231" s="295">
        <v>0</v>
      </c>
      <c r="Z231" s="295">
        <v>8.434894E-05</v>
      </c>
    </row>
    <row r="232" spans="1:26" s="294" customFormat="1" ht="12.75">
      <c r="A232" s="294">
        <v>2005</v>
      </c>
      <c r="B232" s="294" t="s">
        <v>427</v>
      </c>
      <c r="C232" s="294" t="s">
        <v>428</v>
      </c>
      <c r="D232" s="294">
        <v>2270002024</v>
      </c>
      <c r="E232" s="294" t="s">
        <v>471</v>
      </c>
      <c r="F232" s="294" t="s">
        <v>540</v>
      </c>
      <c r="G232" s="294">
        <v>50</v>
      </c>
      <c r="H232" s="294" t="s">
        <v>446</v>
      </c>
      <c r="I232" s="294" t="s">
        <v>432</v>
      </c>
      <c r="J232" s="294" t="s">
        <v>437</v>
      </c>
      <c r="K232" s="294" t="s">
        <v>434</v>
      </c>
      <c r="L232" s="294" t="s">
        <v>435</v>
      </c>
      <c r="M232" s="294" t="s">
        <v>10</v>
      </c>
      <c r="N232" s="294" t="s">
        <v>10</v>
      </c>
      <c r="O232" s="294" t="s">
        <v>10</v>
      </c>
      <c r="P232" s="295">
        <v>1.953728</v>
      </c>
      <c r="Q232" s="295">
        <v>2.444879</v>
      </c>
      <c r="R232" s="295">
        <v>1.617181</v>
      </c>
      <c r="S232" s="295">
        <v>9.534621E-05</v>
      </c>
      <c r="T232" s="295">
        <v>0.0002100416</v>
      </c>
      <c r="U232" s="295">
        <v>0.0001914403</v>
      </c>
      <c r="V232" s="295">
        <v>0.01723025</v>
      </c>
      <c r="W232" s="295">
        <v>2.078946E-06</v>
      </c>
      <c r="X232" s="295">
        <v>2.203308E-05</v>
      </c>
      <c r="Y232" s="295">
        <v>0</v>
      </c>
      <c r="Z232" s="295">
        <v>8.602937E-06</v>
      </c>
    </row>
    <row r="233" spans="1:26" s="294" customFormat="1" ht="12.75">
      <c r="A233" s="294">
        <v>2005</v>
      </c>
      <c r="B233" s="294" t="s">
        <v>427</v>
      </c>
      <c r="C233" s="294" t="s">
        <v>428</v>
      </c>
      <c r="D233" s="294">
        <v>2270002024</v>
      </c>
      <c r="E233" s="294" t="s">
        <v>471</v>
      </c>
      <c r="F233" s="294" t="s">
        <v>540</v>
      </c>
      <c r="G233" s="294">
        <v>120</v>
      </c>
      <c r="H233" s="294" t="s">
        <v>446</v>
      </c>
      <c r="I233" s="294" t="s">
        <v>432</v>
      </c>
      <c r="J233" s="294" t="s">
        <v>437</v>
      </c>
      <c r="K233" s="294" t="s">
        <v>434</v>
      </c>
      <c r="L233" s="294" t="s">
        <v>435</v>
      </c>
      <c r="M233" s="294" t="s">
        <v>10</v>
      </c>
      <c r="N233" s="294" t="s">
        <v>10</v>
      </c>
      <c r="O233" s="294" t="s">
        <v>10</v>
      </c>
      <c r="P233" s="295">
        <v>0.3907455</v>
      </c>
      <c r="Q233" s="295">
        <v>0.4889758</v>
      </c>
      <c r="R233" s="295">
        <v>1.433639</v>
      </c>
      <c r="S233" s="295">
        <v>3.996886E-05</v>
      </c>
      <c r="T233" s="295">
        <v>0.0001129376</v>
      </c>
      <c r="U233" s="295">
        <v>0.0002364649</v>
      </c>
      <c r="V233" s="295">
        <v>0.01557615</v>
      </c>
      <c r="W233" s="295">
        <v>1.705351E-06</v>
      </c>
      <c r="X233" s="295">
        <v>1.967554E-05</v>
      </c>
      <c r="Y233" s="295">
        <v>0</v>
      </c>
      <c r="Z233" s="295">
        <v>3.606326E-06</v>
      </c>
    </row>
    <row r="234" spans="1:26" s="294" customFormat="1" ht="12.75">
      <c r="A234" s="294">
        <v>2005</v>
      </c>
      <c r="B234" s="294" t="s">
        <v>427</v>
      </c>
      <c r="C234" s="294" t="s">
        <v>428</v>
      </c>
      <c r="D234" s="294">
        <v>2270002024</v>
      </c>
      <c r="E234" s="294" t="s">
        <v>471</v>
      </c>
      <c r="F234" s="294" t="s">
        <v>540</v>
      </c>
      <c r="G234" s="294">
        <v>175</v>
      </c>
      <c r="H234" s="294" t="s">
        <v>446</v>
      </c>
      <c r="I234" s="294" t="s">
        <v>432</v>
      </c>
      <c r="J234" s="294" t="s">
        <v>437</v>
      </c>
      <c r="K234" s="294" t="s">
        <v>434</v>
      </c>
      <c r="L234" s="294" t="s">
        <v>435</v>
      </c>
      <c r="M234" s="294" t="s">
        <v>10</v>
      </c>
      <c r="N234" s="294" t="s">
        <v>10</v>
      </c>
      <c r="O234" s="294" t="s">
        <v>10</v>
      </c>
      <c r="P234" s="295">
        <v>0.2930591</v>
      </c>
      <c r="Q234" s="295">
        <v>0.3667318</v>
      </c>
      <c r="R234" s="295">
        <v>1.437898</v>
      </c>
      <c r="S234" s="295">
        <v>2.631923E-05</v>
      </c>
      <c r="T234" s="295">
        <v>9.163593E-05</v>
      </c>
      <c r="U234" s="295">
        <v>0.0002175956</v>
      </c>
      <c r="V234" s="295">
        <v>0.01571399</v>
      </c>
      <c r="W234" s="295">
        <v>1.65022E-06</v>
      </c>
      <c r="X234" s="295">
        <v>1.112961E-05</v>
      </c>
      <c r="Y234" s="295">
        <v>0</v>
      </c>
      <c r="Z234" s="295">
        <v>2.374741E-06</v>
      </c>
    </row>
    <row r="235" spans="1:26" s="294" customFormat="1" ht="12.75">
      <c r="A235" s="294">
        <v>2005</v>
      </c>
      <c r="B235" s="294" t="s">
        <v>427</v>
      </c>
      <c r="C235" s="294" t="s">
        <v>428</v>
      </c>
      <c r="D235" s="294">
        <v>2270002024</v>
      </c>
      <c r="E235" s="294" t="s">
        <v>471</v>
      </c>
      <c r="F235" s="294" t="s">
        <v>540</v>
      </c>
      <c r="G235" s="294">
        <v>250</v>
      </c>
      <c r="H235" s="294" t="s">
        <v>446</v>
      </c>
      <c r="I235" s="294" t="s">
        <v>432</v>
      </c>
      <c r="J235" s="294" t="s">
        <v>433</v>
      </c>
      <c r="K235" s="294" t="s">
        <v>434</v>
      </c>
      <c r="L235" s="294" t="s">
        <v>435</v>
      </c>
      <c r="M235" s="294" t="s">
        <v>10</v>
      </c>
      <c r="N235" s="294" t="s">
        <v>10</v>
      </c>
      <c r="O235" s="294" t="s">
        <v>10</v>
      </c>
      <c r="P235" s="295">
        <v>0.5861183</v>
      </c>
      <c r="Q235" s="295">
        <v>0.7334636</v>
      </c>
      <c r="R235" s="295">
        <v>4.500245</v>
      </c>
      <c r="S235" s="295">
        <v>6.338593E-05</v>
      </c>
      <c r="T235" s="295">
        <v>0.0001873327</v>
      </c>
      <c r="U235" s="295">
        <v>0.0006541408</v>
      </c>
      <c r="V235" s="295">
        <v>0.04941636</v>
      </c>
      <c r="W235" s="295">
        <v>5.189509E-06</v>
      </c>
      <c r="X235" s="295">
        <v>2.518029E-05</v>
      </c>
      <c r="Y235" s="295">
        <v>0</v>
      </c>
      <c r="Z235" s="295">
        <v>5.719213E-06</v>
      </c>
    </row>
    <row r="236" spans="1:26" s="294" customFormat="1" ht="12.75">
      <c r="A236" s="294">
        <v>2005</v>
      </c>
      <c r="B236" s="294" t="s">
        <v>427</v>
      </c>
      <c r="C236" s="294" t="s">
        <v>428</v>
      </c>
      <c r="D236" s="294">
        <v>2270002024</v>
      </c>
      <c r="E236" s="294" t="s">
        <v>471</v>
      </c>
      <c r="F236" s="294" t="s">
        <v>540</v>
      </c>
      <c r="G236" s="294">
        <v>500</v>
      </c>
      <c r="H236" s="294" t="s">
        <v>446</v>
      </c>
      <c r="I236" s="294" t="s">
        <v>432</v>
      </c>
      <c r="J236" s="294" t="s">
        <v>433</v>
      </c>
      <c r="K236" s="294" t="s">
        <v>434</v>
      </c>
      <c r="L236" s="294" t="s">
        <v>435</v>
      </c>
      <c r="M236" s="294" t="s">
        <v>10</v>
      </c>
      <c r="N236" s="294" t="s">
        <v>10</v>
      </c>
      <c r="O236" s="294" t="s">
        <v>10</v>
      </c>
      <c r="P236" s="295">
        <v>4.884319</v>
      </c>
      <c r="Q236" s="295">
        <v>6.112198</v>
      </c>
      <c r="R236" s="295">
        <v>61.61821</v>
      </c>
      <c r="S236" s="295">
        <v>0.0007712054</v>
      </c>
      <c r="T236" s="295">
        <v>0.003580918</v>
      </c>
      <c r="U236" s="295">
        <v>0.008292063</v>
      </c>
      <c r="V236" s="295">
        <v>0.6754256</v>
      </c>
      <c r="W236" s="295">
        <v>6.187557E-05</v>
      </c>
      <c r="X236" s="295">
        <v>0.0003088917</v>
      </c>
      <c r="Y236" s="295">
        <v>0</v>
      </c>
      <c r="Z236" s="295">
        <v>6.958462E-05</v>
      </c>
    </row>
    <row r="237" spans="1:26" s="294" customFormat="1" ht="12.75">
      <c r="A237" s="294">
        <v>2005</v>
      </c>
      <c r="B237" s="294" t="s">
        <v>427</v>
      </c>
      <c r="C237" s="294" t="s">
        <v>428</v>
      </c>
      <c r="D237" s="294">
        <v>2270002024</v>
      </c>
      <c r="E237" s="294" t="s">
        <v>471</v>
      </c>
      <c r="F237" s="294" t="s">
        <v>540</v>
      </c>
      <c r="G237" s="294">
        <v>750</v>
      </c>
      <c r="H237" s="294" t="s">
        <v>446</v>
      </c>
      <c r="I237" s="294" t="s">
        <v>432</v>
      </c>
      <c r="J237" s="294" t="s">
        <v>433</v>
      </c>
      <c r="K237" s="294" t="s">
        <v>434</v>
      </c>
      <c r="L237" s="294" t="s">
        <v>435</v>
      </c>
      <c r="M237" s="294" t="s">
        <v>10</v>
      </c>
      <c r="N237" s="294" t="s">
        <v>10</v>
      </c>
      <c r="O237" s="294" t="s">
        <v>10</v>
      </c>
      <c r="P237" s="295">
        <v>0.7156296</v>
      </c>
      <c r="Q237" s="295">
        <v>0.8955328</v>
      </c>
      <c r="R237" s="295">
        <v>14.16543</v>
      </c>
      <c r="S237" s="295">
        <v>0.0001813893</v>
      </c>
      <c r="T237" s="295">
        <v>0.0008231283</v>
      </c>
      <c r="U237" s="295">
        <v>0.001947886</v>
      </c>
      <c r="V237" s="295">
        <v>0.1552569</v>
      </c>
      <c r="W237" s="295">
        <v>1.456995E-05</v>
      </c>
      <c r="X237" s="295">
        <v>7.169544E-05</v>
      </c>
      <c r="Y237" s="295">
        <v>0</v>
      </c>
      <c r="Z237" s="295">
        <v>1.636647E-05</v>
      </c>
    </row>
    <row r="238" spans="1:26" s="294" customFormat="1" ht="12.75">
      <c r="A238" s="294">
        <v>2005</v>
      </c>
      <c r="B238" s="294" t="s">
        <v>427</v>
      </c>
      <c r="C238" s="294" t="s">
        <v>428</v>
      </c>
      <c r="D238" s="294">
        <v>2270002027</v>
      </c>
      <c r="E238" s="294" t="s">
        <v>472</v>
      </c>
      <c r="F238" s="294" t="s">
        <v>540</v>
      </c>
      <c r="G238" s="294">
        <v>15</v>
      </c>
      <c r="H238" s="294" t="s">
        <v>446</v>
      </c>
      <c r="I238" s="294" t="s">
        <v>432</v>
      </c>
      <c r="J238" s="294" t="s">
        <v>437</v>
      </c>
      <c r="K238" s="294" t="s">
        <v>434</v>
      </c>
      <c r="L238" s="294" t="s">
        <v>435</v>
      </c>
      <c r="M238" s="294" t="s">
        <v>10</v>
      </c>
      <c r="N238" s="294" t="s">
        <v>10</v>
      </c>
      <c r="O238" s="294" t="s">
        <v>10</v>
      </c>
      <c r="P238" s="295">
        <v>274.9872</v>
      </c>
      <c r="Q238" s="295">
        <v>565.5317</v>
      </c>
      <c r="R238" s="295">
        <v>159.3202</v>
      </c>
      <c r="S238" s="295">
        <v>0.002276969</v>
      </c>
      <c r="T238" s="295">
        <v>0.01064279</v>
      </c>
      <c r="U238" s="295">
        <v>0.01527729</v>
      </c>
      <c r="V238" s="295">
        <v>1.743026</v>
      </c>
      <c r="W238" s="295">
        <v>0.0002531482</v>
      </c>
      <c r="X238" s="295">
        <v>0.00107537</v>
      </c>
      <c r="Y238" s="295">
        <v>0</v>
      </c>
      <c r="Z238" s="295">
        <v>0.0002054473</v>
      </c>
    </row>
    <row r="239" spans="1:26" s="294" customFormat="1" ht="12.75">
      <c r="A239" s="294">
        <v>2005</v>
      </c>
      <c r="B239" s="294" t="s">
        <v>427</v>
      </c>
      <c r="C239" s="294" t="s">
        <v>428</v>
      </c>
      <c r="D239" s="294">
        <v>2270002027</v>
      </c>
      <c r="E239" s="294" t="s">
        <v>472</v>
      </c>
      <c r="F239" s="294" t="s">
        <v>540</v>
      </c>
      <c r="G239" s="294">
        <v>50</v>
      </c>
      <c r="H239" s="294" t="s">
        <v>446</v>
      </c>
      <c r="I239" s="294" t="s">
        <v>432</v>
      </c>
      <c r="J239" s="294" t="s">
        <v>437</v>
      </c>
      <c r="K239" s="294" t="s">
        <v>434</v>
      </c>
      <c r="L239" s="294" t="s">
        <v>435</v>
      </c>
      <c r="M239" s="294" t="s">
        <v>10</v>
      </c>
      <c r="N239" s="294" t="s">
        <v>10</v>
      </c>
      <c r="O239" s="294" t="s">
        <v>10</v>
      </c>
      <c r="P239" s="295">
        <v>1.367609</v>
      </c>
      <c r="Q239" s="295">
        <v>2.006315</v>
      </c>
      <c r="R239" s="295">
        <v>3.398493</v>
      </c>
      <c r="S239" s="295">
        <v>0.0001914417</v>
      </c>
      <c r="T239" s="295">
        <v>0.0004249155</v>
      </c>
      <c r="U239" s="295">
        <v>0.0003972766</v>
      </c>
      <c r="V239" s="295">
        <v>0.03627248</v>
      </c>
      <c r="W239" s="295">
        <v>4.376518E-06</v>
      </c>
      <c r="X239" s="295">
        <v>4.491681E-05</v>
      </c>
      <c r="Y239" s="295">
        <v>0</v>
      </c>
      <c r="Z239" s="295">
        <v>1.727347E-05</v>
      </c>
    </row>
    <row r="240" spans="1:26" s="294" customFormat="1" ht="12.75">
      <c r="A240" s="294">
        <v>2005</v>
      </c>
      <c r="B240" s="294" t="s">
        <v>427</v>
      </c>
      <c r="C240" s="294" t="s">
        <v>428</v>
      </c>
      <c r="D240" s="294">
        <v>2270002027</v>
      </c>
      <c r="E240" s="294" t="s">
        <v>472</v>
      </c>
      <c r="F240" s="294" t="s">
        <v>540</v>
      </c>
      <c r="G240" s="294">
        <v>120</v>
      </c>
      <c r="H240" s="294" t="s">
        <v>446</v>
      </c>
      <c r="I240" s="294" t="s">
        <v>432</v>
      </c>
      <c r="J240" s="294" t="s">
        <v>437</v>
      </c>
      <c r="K240" s="294" t="s">
        <v>434</v>
      </c>
      <c r="L240" s="294" t="s">
        <v>435</v>
      </c>
      <c r="M240" s="294" t="s">
        <v>10</v>
      </c>
      <c r="N240" s="294" t="s">
        <v>10</v>
      </c>
      <c r="O240" s="294" t="s">
        <v>10</v>
      </c>
      <c r="P240" s="295">
        <v>22.37019</v>
      </c>
      <c r="Q240" s="295">
        <v>32.81758</v>
      </c>
      <c r="R240" s="295">
        <v>120.933</v>
      </c>
      <c r="S240" s="295">
        <v>0.003233891</v>
      </c>
      <c r="T240" s="295">
        <v>0.009253756</v>
      </c>
      <c r="U240" s="295">
        <v>0.01903936</v>
      </c>
      <c r="V240" s="295">
        <v>1.314912</v>
      </c>
      <c r="W240" s="295">
        <v>0.0001439629</v>
      </c>
      <c r="X240" s="295">
        <v>0.001608191</v>
      </c>
      <c r="Y240" s="295">
        <v>0</v>
      </c>
      <c r="Z240" s="295">
        <v>0.0002917888</v>
      </c>
    </row>
    <row r="241" spans="1:26" s="294" customFormat="1" ht="12.75">
      <c r="A241" s="294">
        <v>2005</v>
      </c>
      <c r="B241" s="294" t="s">
        <v>427</v>
      </c>
      <c r="C241" s="294" t="s">
        <v>428</v>
      </c>
      <c r="D241" s="294">
        <v>2270002027</v>
      </c>
      <c r="E241" s="294" t="s">
        <v>472</v>
      </c>
      <c r="F241" s="294" t="s">
        <v>540</v>
      </c>
      <c r="G241" s="294">
        <v>175</v>
      </c>
      <c r="H241" s="294" t="s">
        <v>446</v>
      </c>
      <c r="I241" s="294" t="s">
        <v>432</v>
      </c>
      <c r="J241" s="294" t="s">
        <v>437</v>
      </c>
      <c r="K241" s="294" t="s">
        <v>434</v>
      </c>
      <c r="L241" s="294" t="s">
        <v>435</v>
      </c>
      <c r="M241" s="294" t="s">
        <v>10</v>
      </c>
      <c r="N241" s="294" t="s">
        <v>10</v>
      </c>
      <c r="O241" s="294" t="s">
        <v>10</v>
      </c>
      <c r="P241" s="295">
        <v>13.87147</v>
      </c>
      <c r="Q241" s="295">
        <v>20.34977</v>
      </c>
      <c r="R241" s="295">
        <v>143.665</v>
      </c>
      <c r="S241" s="295">
        <v>0.002516578</v>
      </c>
      <c r="T241" s="295">
        <v>0.008803769</v>
      </c>
      <c r="U241" s="295">
        <v>0.02080432</v>
      </c>
      <c r="V241" s="295">
        <v>1.57106</v>
      </c>
      <c r="W241" s="295">
        <v>0.0001649865</v>
      </c>
      <c r="X241" s="295">
        <v>0.001060559</v>
      </c>
      <c r="Y241" s="295">
        <v>0</v>
      </c>
      <c r="Z241" s="295">
        <v>0.0002270667</v>
      </c>
    </row>
    <row r="242" spans="1:26" s="294" customFormat="1" ht="12.75">
      <c r="A242" s="294">
        <v>2005</v>
      </c>
      <c r="B242" s="294" t="s">
        <v>427</v>
      </c>
      <c r="C242" s="294" t="s">
        <v>428</v>
      </c>
      <c r="D242" s="294">
        <v>2270002027</v>
      </c>
      <c r="E242" s="294" t="s">
        <v>472</v>
      </c>
      <c r="F242" s="294" t="s">
        <v>540</v>
      </c>
      <c r="G242" s="294">
        <v>250</v>
      </c>
      <c r="H242" s="294" t="s">
        <v>446</v>
      </c>
      <c r="I242" s="294" t="s">
        <v>432</v>
      </c>
      <c r="J242" s="294" t="s">
        <v>433</v>
      </c>
      <c r="K242" s="294" t="s">
        <v>434</v>
      </c>
      <c r="L242" s="294" t="s">
        <v>435</v>
      </c>
      <c r="M242" s="294" t="s">
        <v>10</v>
      </c>
      <c r="N242" s="294" t="s">
        <v>10</v>
      </c>
      <c r="O242" s="294" t="s">
        <v>10</v>
      </c>
      <c r="P242" s="295">
        <v>2.930591</v>
      </c>
      <c r="Q242" s="295">
        <v>4.299246</v>
      </c>
      <c r="R242" s="295">
        <v>49.85933</v>
      </c>
      <c r="S242" s="295">
        <v>0.000620444</v>
      </c>
      <c r="T242" s="295">
        <v>0.001788965</v>
      </c>
      <c r="U242" s="295">
        <v>0.006845347</v>
      </c>
      <c r="V242" s="295">
        <v>0.5482886</v>
      </c>
      <c r="W242" s="295">
        <v>5.757908E-05</v>
      </c>
      <c r="X242" s="295">
        <v>0.0002414996</v>
      </c>
      <c r="Y242" s="295">
        <v>0</v>
      </c>
      <c r="Z242" s="295">
        <v>5.598165E-05</v>
      </c>
    </row>
    <row r="243" spans="1:26" s="294" customFormat="1" ht="12.75">
      <c r="A243" s="294">
        <v>2005</v>
      </c>
      <c r="B243" s="294" t="s">
        <v>427</v>
      </c>
      <c r="C243" s="294" t="s">
        <v>428</v>
      </c>
      <c r="D243" s="294">
        <v>2270002030</v>
      </c>
      <c r="E243" s="294" t="s">
        <v>473</v>
      </c>
      <c r="F243" s="294" t="s">
        <v>540</v>
      </c>
      <c r="G243" s="294">
        <v>15</v>
      </c>
      <c r="H243" s="294" t="s">
        <v>446</v>
      </c>
      <c r="I243" s="294" t="s">
        <v>432</v>
      </c>
      <c r="J243" s="294" t="s">
        <v>437</v>
      </c>
      <c r="K243" s="294" t="s">
        <v>434</v>
      </c>
      <c r="L243" s="294" t="s">
        <v>435</v>
      </c>
      <c r="M243" s="294" t="s">
        <v>10</v>
      </c>
      <c r="N243" s="294" t="s">
        <v>10</v>
      </c>
      <c r="O243" s="294" t="s">
        <v>10</v>
      </c>
      <c r="P243" s="295">
        <v>7.326478</v>
      </c>
      <c r="Q243" s="295">
        <v>12.41558</v>
      </c>
      <c r="R243" s="295">
        <v>4.798656</v>
      </c>
      <c r="S243" s="295">
        <v>6.858133E-05</v>
      </c>
      <c r="T243" s="295">
        <v>0.0003205564</v>
      </c>
      <c r="U243" s="295">
        <v>0.0004601455</v>
      </c>
      <c r="V243" s="295">
        <v>0.05249918</v>
      </c>
      <c r="W243" s="295">
        <v>7.624714E-06</v>
      </c>
      <c r="X243" s="295">
        <v>3.238969E-05</v>
      </c>
      <c r="Y243" s="295">
        <v>0</v>
      </c>
      <c r="Z243" s="295">
        <v>6.187983E-06</v>
      </c>
    </row>
    <row r="244" spans="1:26" s="294" customFormat="1" ht="12.75">
      <c r="A244" s="294">
        <v>2005</v>
      </c>
      <c r="B244" s="294" t="s">
        <v>427</v>
      </c>
      <c r="C244" s="294" t="s">
        <v>428</v>
      </c>
      <c r="D244" s="294">
        <v>2270002030</v>
      </c>
      <c r="E244" s="294" t="s">
        <v>473</v>
      </c>
      <c r="F244" s="294" t="s">
        <v>540</v>
      </c>
      <c r="G244" s="294">
        <v>25</v>
      </c>
      <c r="H244" s="294" t="s">
        <v>446</v>
      </c>
      <c r="I244" s="294" t="s">
        <v>432</v>
      </c>
      <c r="J244" s="294" t="s">
        <v>437</v>
      </c>
      <c r="K244" s="294" t="s">
        <v>434</v>
      </c>
      <c r="L244" s="294" t="s">
        <v>435</v>
      </c>
      <c r="M244" s="294" t="s">
        <v>10</v>
      </c>
      <c r="N244" s="294" t="s">
        <v>10</v>
      </c>
      <c r="O244" s="294" t="s">
        <v>10</v>
      </c>
      <c r="P244" s="295">
        <v>7.717224</v>
      </c>
      <c r="Q244" s="295">
        <v>13.07774</v>
      </c>
      <c r="R244" s="295">
        <v>19.62106</v>
      </c>
      <c r="S244" s="295">
        <v>0.0003214577</v>
      </c>
      <c r="T244" s="295">
        <v>0.0009532304</v>
      </c>
      <c r="U244" s="295">
        <v>0.002013753</v>
      </c>
      <c r="V244" s="295">
        <v>0.2150522</v>
      </c>
      <c r="W244" s="295">
        <v>2.546698E-05</v>
      </c>
      <c r="X244" s="295">
        <v>0.0001261562</v>
      </c>
      <c r="Y244" s="295">
        <v>0</v>
      </c>
      <c r="Z244" s="295">
        <v>2.900461E-05</v>
      </c>
    </row>
    <row r="245" spans="1:26" s="294" customFormat="1" ht="12.75">
      <c r="A245" s="294">
        <v>2005</v>
      </c>
      <c r="B245" s="294" t="s">
        <v>427</v>
      </c>
      <c r="C245" s="294" t="s">
        <v>428</v>
      </c>
      <c r="D245" s="294">
        <v>2270002030</v>
      </c>
      <c r="E245" s="294" t="s">
        <v>473</v>
      </c>
      <c r="F245" s="294" t="s">
        <v>540</v>
      </c>
      <c r="G245" s="294">
        <v>50</v>
      </c>
      <c r="H245" s="294" t="s">
        <v>446</v>
      </c>
      <c r="I245" s="294" t="s">
        <v>432</v>
      </c>
      <c r="J245" s="294" t="s">
        <v>437</v>
      </c>
      <c r="K245" s="294" t="s">
        <v>434</v>
      </c>
      <c r="L245" s="294" t="s">
        <v>435</v>
      </c>
      <c r="M245" s="294" t="s">
        <v>10</v>
      </c>
      <c r="N245" s="294" t="s">
        <v>10</v>
      </c>
      <c r="O245" s="294" t="s">
        <v>10</v>
      </c>
      <c r="P245" s="295">
        <v>293.7429</v>
      </c>
      <c r="Q245" s="295">
        <v>514.1845</v>
      </c>
      <c r="R245" s="295">
        <v>800.8278</v>
      </c>
      <c r="S245" s="295">
        <v>0.05823963</v>
      </c>
      <c r="T245" s="295">
        <v>0.1237433</v>
      </c>
      <c r="U245" s="295">
        <v>0.09921816</v>
      </c>
      <c r="V245" s="295">
        <v>8.45532</v>
      </c>
      <c r="W245" s="295">
        <v>0.001020191</v>
      </c>
      <c r="X245" s="295">
        <v>0.01262666</v>
      </c>
      <c r="Y245" s="295">
        <v>0</v>
      </c>
      <c r="Z245" s="295">
        <v>0.005254869</v>
      </c>
    </row>
    <row r="246" spans="1:26" s="294" customFormat="1" ht="12.75">
      <c r="A246" s="294">
        <v>2005</v>
      </c>
      <c r="B246" s="294" t="s">
        <v>427</v>
      </c>
      <c r="C246" s="294" t="s">
        <v>428</v>
      </c>
      <c r="D246" s="294">
        <v>2270002030</v>
      </c>
      <c r="E246" s="294" t="s">
        <v>473</v>
      </c>
      <c r="F246" s="294" t="s">
        <v>540</v>
      </c>
      <c r="G246" s="294">
        <v>120</v>
      </c>
      <c r="H246" s="294" t="s">
        <v>446</v>
      </c>
      <c r="I246" s="294" t="s">
        <v>432</v>
      </c>
      <c r="J246" s="294" t="s">
        <v>437</v>
      </c>
      <c r="K246" s="294" t="s">
        <v>434</v>
      </c>
      <c r="L246" s="294" t="s">
        <v>435</v>
      </c>
      <c r="M246" s="294" t="s">
        <v>10</v>
      </c>
      <c r="N246" s="294" t="s">
        <v>10</v>
      </c>
      <c r="O246" s="294" t="s">
        <v>10</v>
      </c>
      <c r="P246" s="295">
        <v>398.072</v>
      </c>
      <c r="Q246" s="295">
        <v>696.808</v>
      </c>
      <c r="R246" s="295">
        <v>2084.98</v>
      </c>
      <c r="S246" s="295">
        <v>0.06745248</v>
      </c>
      <c r="T246" s="295">
        <v>0.1797652</v>
      </c>
      <c r="U246" s="295">
        <v>0.3860929</v>
      </c>
      <c r="V246" s="295">
        <v>22.58943</v>
      </c>
      <c r="W246" s="295">
        <v>0.002473198</v>
      </c>
      <c r="X246" s="295">
        <v>0.03335346</v>
      </c>
      <c r="Y246" s="295">
        <v>0</v>
      </c>
      <c r="Z246" s="295">
        <v>0.006086129</v>
      </c>
    </row>
    <row r="247" spans="1:26" s="294" customFormat="1" ht="12.75">
      <c r="A247" s="294">
        <v>2005</v>
      </c>
      <c r="B247" s="294" t="s">
        <v>427</v>
      </c>
      <c r="C247" s="294" t="s">
        <v>428</v>
      </c>
      <c r="D247" s="294">
        <v>2270002030</v>
      </c>
      <c r="E247" s="294" t="s">
        <v>473</v>
      </c>
      <c r="F247" s="294" t="s">
        <v>540</v>
      </c>
      <c r="G247" s="294">
        <v>175</v>
      </c>
      <c r="H247" s="294" t="s">
        <v>446</v>
      </c>
      <c r="I247" s="294" t="s">
        <v>432</v>
      </c>
      <c r="J247" s="294" t="s">
        <v>437</v>
      </c>
      <c r="K247" s="294" t="s">
        <v>434</v>
      </c>
      <c r="L247" s="294" t="s">
        <v>435</v>
      </c>
      <c r="M247" s="294" t="s">
        <v>10</v>
      </c>
      <c r="N247" s="294" t="s">
        <v>10</v>
      </c>
      <c r="O247" s="294" t="s">
        <v>10</v>
      </c>
      <c r="P247" s="295">
        <v>43.56814</v>
      </c>
      <c r="Q247" s="295">
        <v>76.26415</v>
      </c>
      <c r="R247" s="295">
        <v>502.7913</v>
      </c>
      <c r="S247" s="295">
        <v>0.01085532</v>
      </c>
      <c r="T247" s="295">
        <v>0.03561737</v>
      </c>
      <c r="U247" s="295">
        <v>0.08539435</v>
      </c>
      <c r="V247" s="295">
        <v>5.482198</v>
      </c>
      <c r="W247" s="295">
        <v>0.0005757188</v>
      </c>
      <c r="X247" s="295">
        <v>0.004693998</v>
      </c>
      <c r="Y247" s="295">
        <v>0</v>
      </c>
      <c r="Z247" s="295">
        <v>0.0009794581</v>
      </c>
    </row>
    <row r="248" spans="1:26" s="294" customFormat="1" ht="12.75">
      <c r="A248" s="294">
        <v>2005</v>
      </c>
      <c r="B248" s="294" t="s">
        <v>427</v>
      </c>
      <c r="C248" s="294" t="s">
        <v>428</v>
      </c>
      <c r="D248" s="294">
        <v>2270002030</v>
      </c>
      <c r="E248" s="294" t="s">
        <v>473</v>
      </c>
      <c r="F248" s="294" t="s">
        <v>540</v>
      </c>
      <c r="G248" s="294">
        <v>250</v>
      </c>
      <c r="H248" s="294" t="s">
        <v>446</v>
      </c>
      <c r="I248" s="294" t="s">
        <v>432</v>
      </c>
      <c r="J248" s="294" t="s">
        <v>433</v>
      </c>
      <c r="K248" s="294" t="s">
        <v>434</v>
      </c>
      <c r="L248" s="294" t="s">
        <v>435</v>
      </c>
      <c r="M248" s="294" t="s">
        <v>10</v>
      </c>
      <c r="N248" s="294" t="s">
        <v>10</v>
      </c>
      <c r="O248" s="294" t="s">
        <v>10</v>
      </c>
      <c r="P248" s="295">
        <v>3.907456</v>
      </c>
      <c r="Q248" s="295">
        <v>6.839833</v>
      </c>
      <c r="R248" s="295">
        <v>69.54987</v>
      </c>
      <c r="S248" s="295">
        <v>0.001229594</v>
      </c>
      <c r="T248" s="295">
        <v>0.003564334</v>
      </c>
      <c r="U248" s="295">
        <v>0.01143764</v>
      </c>
      <c r="V248" s="295">
        <v>0.7616175</v>
      </c>
      <c r="W248" s="295">
        <v>7.998203E-05</v>
      </c>
      <c r="X248" s="295">
        <v>0.000506437</v>
      </c>
      <c r="Y248" s="295">
        <v>0</v>
      </c>
      <c r="Z248" s="295">
        <v>0.0001109443</v>
      </c>
    </row>
    <row r="249" spans="1:26" s="294" customFormat="1" ht="12.75">
      <c r="A249" s="294">
        <v>2005</v>
      </c>
      <c r="B249" s="294" t="s">
        <v>427</v>
      </c>
      <c r="C249" s="294" t="s">
        <v>428</v>
      </c>
      <c r="D249" s="294">
        <v>2270002030</v>
      </c>
      <c r="E249" s="294" t="s">
        <v>473</v>
      </c>
      <c r="F249" s="294" t="s">
        <v>540</v>
      </c>
      <c r="G249" s="294">
        <v>500</v>
      </c>
      <c r="H249" s="294" t="s">
        <v>446</v>
      </c>
      <c r="I249" s="294" t="s">
        <v>432</v>
      </c>
      <c r="J249" s="294" t="s">
        <v>433</v>
      </c>
      <c r="K249" s="294" t="s">
        <v>434</v>
      </c>
      <c r="L249" s="294" t="s">
        <v>435</v>
      </c>
      <c r="M249" s="294" t="s">
        <v>10</v>
      </c>
      <c r="N249" s="294" t="s">
        <v>10</v>
      </c>
      <c r="O249" s="294" t="s">
        <v>10</v>
      </c>
      <c r="P249" s="295">
        <v>4.982005</v>
      </c>
      <c r="Q249" s="295">
        <v>8.720786</v>
      </c>
      <c r="R249" s="295">
        <v>124.3305</v>
      </c>
      <c r="S249" s="295">
        <v>0.001933061</v>
      </c>
      <c r="T249" s="295">
        <v>0.0104452</v>
      </c>
      <c r="U249" s="295">
        <v>0.01882291</v>
      </c>
      <c r="V249" s="295">
        <v>1.356209</v>
      </c>
      <c r="W249" s="295">
        <v>0.000124242</v>
      </c>
      <c r="X249" s="295">
        <v>0.0007896562</v>
      </c>
      <c r="Y249" s="295">
        <v>0</v>
      </c>
      <c r="Z249" s="295">
        <v>0.000174417</v>
      </c>
    </row>
    <row r="250" spans="1:26" s="294" customFormat="1" ht="12.75">
      <c r="A250" s="294">
        <v>2005</v>
      </c>
      <c r="B250" s="294" t="s">
        <v>427</v>
      </c>
      <c r="C250" s="294" t="s">
        <v>428</v>
      </c>
      <c r="D250" s="294">
        <v>2270002030</v>
      </c>
      <c r="E250" s="294" t="s">
        <v>473</v>
      </c>
      <c r="F250" s="294" t="s">
        <v>540</v>
      </c>
      <c r="G250" s="294">
        <v>750</v>
      </c>
      <c r="H250" s="294" t="s">
        <v>446</v>
      </c>
      <c r="I250" s="294" t="s">
        <v>432</v>
      </c>
      <c r="J250" s="294" t="s">
        <v>433</v>
      </c>
      <c r="K250" s="294" t="s">
        <v>434</v>
      </c>
      <c r="L250" s="294" t="s">
        <v>435</v>
      </c>
      <c r="M250" s="294" t="s">
        <v>10</v>
      </c>
      <c r="N250" s="294" t="s">
        <v>10</v>
      </c>
      <c r="O250" s="294" t="s">
        <v>10</v>
      </c>
      <c r="P250" s="295">
        <v>0.1431259</v>
      </c>
      <c r="Q250" s="295">
        <v>0.2505358</v>
      </c>
      <c r="R250" s="295">
        <v>6.73418</v>
      </c>
      <c r="S250" s="295">
        <v>0.0001061873</v>
      </c>
      <c r="T250" s="295">
        <v>0.0005657016</v>
      </c>
      <c r="U250" s="295">
        <v>0.001036307</v>
      </c>
      <c r="V250" s="295">
        <v>0.07345093</v>
      </c>
      <c r="W250" s="295">
        <v>6.892938E-06</v>
      </c>
      <c r="X250" s="295">
        <v>4.305622E-05</v>
      </c>
      <c r="Y250" s="295">
        <v>0</v>
      </c>
      <c r="Z250" s="295">
        <v>9.58111E-06</v>
      </c>
    </row>
    <row r="251" spans="1:26" s="294" customFormat="1" ht="12.75">
      <c r="A251" s="294">
        <v>2005</v>
      </c>
      <c r="B251" s="294" t="s">
        <v>427</v>
      </c>
      <c r="C251" s="294" t="s">
        <v>428</v>
      </c>
      <c r="D251" s="294">
        <v>2270002033</v>
      </c>
      <c r="E251" s="294" t="s">
        <v>474</v>
      </c>
      <c r="F251" s="294" t="s">
        <v>540</v>
      </c>
      <c r="G251" s="294">
        <v>15</v>
      </c>
      <c r="H251" s="294" t="s">
        <v>446</v>
      </c>
      <c r="I251" s="294" t="s">
        <v>432</v>
      </c>
      <c r="J251" s="294" t="s">
        <v>437</v>
      </c>
      <c r="K251" s="294" t="s">
        <v>434</v>
      </c>
      <c r="L251" s="294" t="s">
        <v>437</v>
      </c>
      <c r="M251" s="294" t="s">
        <v>10</v>
      </c>
      <c r="N251" s="294" t="s">
        <v>10</v>
      </c>
      <c r="O251" s="294" t="s">
        <v>10</v>
      </c>
      <c r="P251" s="295">
        <v>0.9768639</v>
      </c>
      <c r="Q251" s="295">
        <v>2.172392</v>
      </c>
      <c r="R251" s="295">
        <v>1.026399</v>
      </c>
      <c r="S251" s="295">
        <v>1.513862E-05</v>
      </c>
      <c r="T251" s="295">
        <v>6.855288E-05</v>
      </c>
      <c r="U251" s="295">
        <v>0.0001032993</v>
      </c>
      <c r="V251" s="295">
        <v>0.01122726</v>
      </c>
      <c r="W251" s="295">
        <v>1.63059E-06</v>
      </c>
      <c r="X251" s="295">
        <v>7.150089E-06</v>
      </c>
      <c r="Y251" s="295">
        <v>0</v>
      </c>
      <c r="Z251" s="295">
        <v>1.365933E-06</v>
      </c>
    </row>
    <row r="252" spans="1:26" s="294" customFormat="1" ht="12.75">
      <c r="A252" s="294">
        <v>2005</v>
      </c>
      <c r="B252" s="294" t="s">
        <v>427</v>
      </c>
      <c r="C252" s="294" t="s">
        <v>428</v>
      </c>
      <c r="D252" s="294">
        <v>2270002033</v>
      </c>
      <c r="E252" s="294" t="s">
        <v>474</v>
      </c>
      <c r="F252" s="294" t="s">
        <v>540</v>
      </c>
      <c r="G252" s="294">
        <v>25</v>
      </c>
      <c r="H252" s="294" t="s">
        <v>446</v>
      </c>
      <c r="I252" s="294" t="s">
        <v>432</v>
      </c>
      <c r="J252" s="294" t="s">
        <v>437</v>
      </c>
      <c r="K252" s="294" t="s">
        <v>434</v>
      </c>
      <c r="L252" s="294" t="s">
        <v>437</v>
      </c>
      <c r="M252" s="294" t="s">
        <v>10</v>
      </c>
      <c r="N252" s="294" t="s">
        <v>10</v>
      </c>
      <c r="O252" s="294" t="s">
        <v>10</v>
      </c>
      <c r="P252" s="295">
        <v>2.930592</v>
      </c>
      <c r="Q252" s="295">
        <v>6.517176</v>
      </c>
      <c r="R252" s="295">
        <v>4.753287</v>
      </c>
      <c r="S252" s="295">
        <v>8.417672E-05</v>
      </c>
      <c r="T252" s="295">
        <v>0.0002419505</v>
      </c>
      <c r="U252" s="295">
        <v>0.0004957677</v>
      </c>
      <c r="V252" s="295">
        <v>0.05205368</v>
      </c>
      <c r="W252" s="295">
        <v>6.164315E-06</v>
      </c>
      <c r="X252" s="295">
        <v>3.184438E-05</v>
      </c>
      <c r="Y252" s="295">
        <v>0</v>
      </c>
      <c r="Z252" s="295">
        <v>7.595129E-06</v>
      </c>
    </row>
    <row r="253" spans="1:26" s="294" customFormat="1" ht="12.75">
      <c r="A253" s="294">
        <v>2005</v>
      </c>
      <c r="B253" s="294" t="s">
        <v>427</v>
      </c>
      <c r="C253" s="294" t="s">
        <v>428</v>
      </c>
      <c r="D253" s="294">
        <v>2270002033</v>
      </c>
      <c r="E253" s="294" t="s">
        <v>474</v>
      </c>
      <c r="F253" s="294" t="s">
        <v>540</v>
      </c>
      <c r="G253" s="294">
        <v>50</v>
      </c>
      <c r="H253" s="294" t="s">
        <v>446</v>
      </c>
      <c r="I253" s="294" t="s">
        <v>432</v>
      </c>
      <c r="J253" s="294" t="s">
        <v>437</v>
      </c>
      <c r="K253" s="294" t="s">
        <v>434</v>
      </c>
      <c r="L253" s="294" t="s">
        <v>437</v>
      </c>
      <c r="M253" s="294" t="s">
        <v>10</v>
      </c>
      <c r="N253" s="294" t="s">
        <v>10</v>
      </c>
      <c r="O253" s="294" t="s">
        <v>10</v>
      </c>
      <c r="P253" s="295">
        <v>12.79692</v>
      </c>
      <c r="Q253" s="295">
        <v>29.8072</v>
      </c>
      <c r="R253" s="295">
        <v>43.03949</v>
      </c>
      <c r="S253" s="295">
        <v>0.001978985</v>
      </c>
      <c r="T253" s="295">
        <v>0.004797517</v>
      </c>
      <c r="U253" s="295">
        <v>0.0046336</v>
      </c>
      <c r="V253" s="295">
        <v>0.4621449</v>
      </c>
      <c r="W253" s="295">
        <v>5.576091E-05</v>
      </c>
      <c r="X253" s="295">
        <v>0.0005092766</v>
      </c>
      <c r="Y253" s="295">
        <v>0</v>
      </c>
      <c r="Z253" s="295">
        <v>0.0001785606</v>
      </c>
    </row>
    <row r="254" spans="1:26" s="294" customFormat="1" ht="12.75">
      <c r="A254" s="294">
        <v>2005</v>
      </c>
      <c r="B254" s="294" t="s">
        <v>427</v>
      </c>
      <c r="C254" s="294" t="s">
        <v>428</v>
      </c>
      <c r="D254" s="294">
        <v>2270002033</v>
      </c>
      <c r="E254" s="294" t="s">
        <v>474</v>
      </c>
      <c r="F254" s="294" t="s">
        <v>540</v>
      </c>
      <c r="G254" s="294">
        <v>120</v>
      </c>
      <c r="H254" s="294" t="s">
        <v>446</v>
      </c>
      <c r="I254" s="294" t="s">
        <v>432</v>
      </c>
      <c r="J254" s="294" t="s">
        <v>437</v>
      </c>
      <c r="K254" s="294" t="s">
        <v>434</v>
      </c>
      <c r="L254" s="294" t="s">
        <v>437</v>
      </c>
      <c r="M254" s="294" t="s">
        <v>10</v>
      </c>
      <c r="N254" s="294" t="s">
        <v>10</v>
      </c>
      <c r="O254" s="294" t="s">
        <v>10</v>
      </c>
      <c r="P254" s="295">
        <v>39.26992</v>
      </c>
      <c r="Q254" s="295">
        <v>91.46944</v>
      </c>
      <c r="R254" s="295">
        <v>323.4317</v>
      </c>
      <c r="S254" s="295">
        <v>0.007321205</v>
      </c>
      <c r="T254" s="295">
        <v>0.02364776</v>
      </c>
      <c r="U254" s="295">
        <v>0.0427692</v>
      </c>
      <c r="V254" s="295">
        <v>3.523976</v>
      </c>
      <c r="W254" s="295">
        <v>0.0003858217</v>
      </c>
      <c r="X254" s="295">
        <v>0.003972868</v>
      </c>
      <c r="Y254" s="295">
        <v>0</v>
      </c>
      <c r="Z254" s="295">
        <v>0.0006605806</v>
      </c>
    </row>
    <row r="255" spans="1:26" s="294" customFormat="1" ht="12.75">
      <c r="A255" s="294">
        <v>2005</v>
      </c>
      <c r="B255" s="294" t="s">
        <v>427</v>
      </c>
      <c r="C255" s="294" t="s">
        <v>428</v>
      </c>
      <c r="D255" s="294">
        <v>2270002033</v>
      </c>
      <c r="E255" s="294" t="s">
        <v>474</v>
      </c>
      <c r="F255" s="294" t="s">
        <v>540</v>
      </c>
      <c r="G255" s="294">
        <v>175</v>
      </c>
      <c r="H255" s="294" t="s">
        <v>446</v>
      </c>
      <c r="I255" s="294" t="s">
        <v>432</v>
      </c>
      <c r="J255" s="294" t="s">
        <v>437</v>
      </c>
      <c r="K255" s="294" t="s">
        <v>434</v>
      </c>
      <c r="L255" s="294" t="s">
        <v>437</v>
      </c>
      <c r="M255" s="294" t="s">
        <v>10</v>
      </c>
      <c r="N255" s="294" t="s">
        <v>10</v>
      </c>
      <c r="O255" s="294" t="s">
        <v>10</v>
      </c>
      <c r="P255" s="295">
        <v>9.084834</v>
      </c>
      <c r="Q255" s="295">
        <v>21.16084</v>
      </c>
      <c r="R255" s="295">
        <v>136.1358</v>
      </c>
      <c r="S255" s="295">
        <v>0.00190752</v>
      </c>
      <c r="T255" s="295">
        <v>0.007967661</v>
      </c>
      <c r="U255" s="295">
        <v>0.01640401</v>
      </c>
      <c r="V255" s="295">
        <v>1.491308</v>
      </c>
      <c r="W255" s="295">
        <v>0.0001566112</v>
      </c>
      <c r="X255" s="295">
        <v>0.0008639275</v>
      </c>
      <c r="Y255" s="295">
        <v>0</v>
      </c>
      <c r="Z255" s="295">
        <v>0.0001721125</v>
      </c>
    </row>
    <row r="256" spans="1:26" s="294" customFormat="1" ht="12.75">
      <c r="A256" s="294">
        <v>2005</v>
      </c>
      <c r="B256" s="294" t="s">
        <v>427</v>
      </c>
      <c r="C256" s="294" t="s">
        <v>428</v>
      </c>
      <c r="D256" s="294">
        <v>2270002033</v>
      </c>
      <c r="E256" s="294" t="s">
        <v>474</v>
      </c>
      <c r="F256" s="294" t="s">
        <v>540</v>
      </c>
      <c r="G256" s="294">
        <v>250</v>
      </c>
      <c r="H256" s="294" t="s">
        <v>446</v>
      </c>
      <c r="I256" s="294" t="s">
        <v>432</v>
      </c>
      <c r="J256" s="294" t="s">
        <v>433</v>
      </c>
      <c r="K256" s="294" t="s">
        <v>434</v>
      </c>
      <c r="L256" s="294" t="s">
        <v>437</v>
      </c>
      <c r="M256" s="294" t="s">
        <v>10</v>
      </c>
      <c r="N256" s="294" t="s">
        <v>10</v>
      </c>
      <c r="O256" s="294" t="s">
        <v>10</v>
      </c>
      <c r="P256" s="295">
        <v>7.81491</v>
      </c>
      <c r="Q256" s="295">
        <v>18.20288</v>
      </c>
      <c r="R256" s="295">
        <v>154.9393</v>
      </c>
      <c r="S256" s="295">
        <v>0.001191638</v>
      </c>
      <c r="T256" s="295">
        <v>0.003294856</v>
      </c>
      <c r="U256" s="295">
        <v>0.01746799</v>
      </c>
      <c r="V256" s="295">
        <v>1.710461</v>
      </c>
      <c r="W256" s="295">
        <v>0.0001796258</v>
      </c>
      <c r="X256" s="295">
        <v>0.0004378738</v>
      </c>
      <c r="Y256" s="295">
        <v>0</v>
      </c>
      <c r="Z256" s="295">
        <v>0.0001075196</v>
      </c>
    </row>
    <row r="257" spans="1:26" s="294" customFormat="1" ht="12.75">
      <c r="A257" s="294">
        <v>2005</v>
      </c>
      <c r="B257" s="294" t="s">
        <v>427</v>
      </c>
      <c r="C257" s="294" t="s">
        <v>428</v>
      </c>
      <c r="D257" s="294">
        <v>2270002033</v>
      </c>
      <c r="E257" s="294" t="s">
        <v>474</v>
      </c>
      <c r="F257" s="294" t="s">
        <v>540</v>
      </c>
      <c r="G257" s="294">
        <v>500</v>
      </c>
      <c r="H257" s="294" t="s">
        <v>446</v>
      </c>
      <c r="I257" s="294" t="s">
        <v>432</v>
      </c>
      <c r="J257" s="294" t="s">
        <v>433</v>
      </c>
      <c r="K257" s="294" t="s">
        <v>434</v>
      </c>
      <c r="L257" s="294" t="s">
        <v>437</v>
      </c>
      <c r="M257" s="294" t="s">
        <v>10</v>
      </c>
      <c r="N257" s="294" t="s">
        <v>10</v>
      </c>
      <c r="O257" s="294" t="s">
        <v>10</v>
      </c>
      <c r="P257" s="295">
        <v>17.38817</v>
      </c>
      <c r="Q257" s="295">
        <v>40.50138</v>
      </c>
      <c r="R257" s="295">
        <v>570.2375</v>
      </c>
      <c r="S257" s="295">
        <v>0.003682776</v>
      </c>
      <c r="T257" s="295">
        <v>0.01183887</v>
      </c>
      <c r="U257" s="295">
        <v>0.05598045</v>
      </c>
      <c r="V257" s="295">
        <v>6.298556</v>
      </c>
      <c r="W257" s="295">
        <v>0.0005770089</v>
      </c>
      <c r="X257" s="295">
        <v>0.001483025</v>
      </c>
      <c r="Y257" s="295">
        <v>0</v>
      </c>
      <c r="Z257" s="295">
        <v>0.000332291</v>
      </c>
    </row>
    <row r="258" spans="1:26" s="294" customFormat="1" ht="12.75">
      <c r="A258" s="294">
        <v>2005</v>
      </c>
      <c r="B258" s="294" t="s">
        <v>427</v>
      </c>
      <c r="C258" s="294" t="s">
        <v>428</v>
      </c>
      <c r="D258" s="294">
        <v>2270002033</v>
      </c>
      <c r="E258" s="294" t="s">
        <v>474</v>
      </c>
      <c r="F258" s="294" t="s">
        <v>540</v>
      </c>
      <c r="G258" s="294">
        <v>750</v>
      </c>
      <c r="H258" s="294" t="s">
        <v>446</v>
      </c>
      <c r="I258" s="294" t="s">
        <v>432</v>
      </c>
      <c r="J258" s="294" t="s">
        <v>433</v>
      </c>
      <c r="K258" s="294" t="s">
        <v>434</v>
      </c>
      <c r="L258" s="294" t="s">
        <v>437</v>
      </c>
      <c r="M258" s="294" t="s">
        <v>10</v>
      </c>
      <c r="N258" s="294" t="s">
        <v>10</v>
      </c>
      <c r="O258" s="294" t="s">
        <v>10</v>
      </c>
      <c r="P258" s="295">
        <v>2.218452</v>
      </c>
      <c r="Q258" s="295">
        <v>5.167328</v>
      </c>
      <c r="R258" s="295">
        <v>143.7719</v>
      </c>
      <c r="S258" s="295">
        <v>0.0009921573</v>
      </c>
      <c r="T258" s="295">
        <v>0.002984392</v>
      </c>
      <c r="U258" s="295">
        <v>0.0149467</v>
      </c>
      <c r="V258" s="295">
        <v>1.587767</v>
      </c>
      <c r="W258" s="295">
        <v>0.0001490025</v>
      </c>
      <c r="X258" s="295">
        <v>0.0003877653</v>
      </c>
      <c r="Y258" s="295">
        <v>0</v>
      </c>
      <c r="Z258" s="295">
        <v>8.952077E-05</v>
      </c>
    </row>
    <row r="259" spans="1:26" s="294" customFormat="1" ht="12.75">
      <c r="A259" s="294">
        <v>2005</v>
      </c>
      <c r="B259" s="294" t="s">
        <v>427</v>
      </c>
      <c r="C259" s="294" t="s">
        <v>428</v>
      </c>
      <c r="D259" s="294">
        <v>2270002033</v>
      </c>
      <c r="E259" s="294" t="s">
        <v>474</v>
      </c>
      <c r="F259" s="294" t="s">
        <v>540</v>
      </c>
      <c r="G259" s="294">
        <v>1000</v>
      </c>
      <c r="H259" s="294" t="s">
        <v>446</v>
      </c>
      <c r="I259" s="294" t="s">
        <v>432</v>
      </c>
      <c r="J259" s="294" t="s">
        <v>433</v>
      </c>
      <c r="K259" s="294" t="s">
        <v>434</v>
      </c>
      <c r="L259" s="294" t="s">
        <v>437</v>
      </c>
      <c r="M259" s="294" t="s">
        <v>10</v>
      </c>
      <c r="N259" s="294" t="s">
        <v>10</v>
      </c>
      <c r="O259" s="294" t="s">
        <v>10</v>
      </c>
      <c r="P259" s="295">
        <v>3.721273</v>
      </c>
      <c r="Q259" s="295">
        <v>8.659105</v>
      </c>
      <c r="R259" s="295">
        <v>364.435</v>
      </c>
      <c r="S259" s="295">
        <v>0.003782054</v>
      </c>
      <c r="T259" s="295">
        <v>0.01008009</v>
      </c>
      <c r="U259" s="295">
        <v>0.04804624</v>
      </c>
      <c r="V259" s="295">
        <v>4.015441</v>
      </c>
      <c r="W259" s="295">
        <v>0.0003768254</v>
      </c>
      <c r="X259" s="295">
        <v>0.001295905</v>
      </c>
      <c r="Y259" s="295">
        <v>0</v>
      </c>
      <c r="Z259" s="295">
        <v>0.0003412487</v>
      </c>
    </row>
    <row r="260" spans="1:26" s="294" customFormat="1" ht="12.75">
      <c r="A260" s="294">
        <v>2005</v>
      </c>
      <c r="B260" s="294" t="s">
        <v>427</v>
      </c>
      <c r="C260" s="294" t="s">
        <v>428</v>
      </c>
      <c r="D260" s="294">
        <v>2270002036</v>
      </c>
      <c r="E260" s="294" t="s">
        <v>542</v>
      </c>
      <c r="F260" s="294" t="s">
        <v>540</v>
      </c>
      <c r="G260" s="294">
        <v>25</v>
      </c>
      <c r="H260" s="294" t="s">
        <v>446</v>
      </c>
      <c r="I260" s="294" t="s">
        <v>432</v>
      </c>
      <c r="J260" s="294" t="s">
        <v>437</v>
      </c>
      <c r="K260" s="294" t="s">
        <v>434</v>
      </c>
      <c r="L260" s="294" t="s">
        <v>435</v>
      </c>
      <c r="M260" s="294" t="s">
        <v>10</v>
      </c>
      <c r="N260" s="294" t="s">
        <v>10</v>
      </c>
      <c r="O260" s="294" t="s">
        <v>10</v>
      </c>
      <c r="P260" s="295">
        <v>3.614396</v>
      </c>
      <c r="Q260" s="295">
        <v>13.8358</v>
      </c>
      <c r="R260" s="295">
        <v>10.35866</v>
      </c>
      <c r="S260" s="295">
        <v>0.0001559029</v>
      </c>
      <c r="T260" s="295">
        <v>0.0004794149</v>
      </c>
      <c r="U260" s="295">
        <v>0.001043414</v>
      </c>
      <c r="V260" s="295">
        <v>0.1136289</v>
      </c>
      <c r="W260" s="295">
        <v>1.34562E-05</v>
      </c>
      <c r="X260" s="295">
        <v>6.38104E-05</v>
      </c>
      <c r="Y260" s="295">
        <v>0</v>
      </c>
      <c r="Z260" s="295">
        <v>1.406687E-05</v>
      </c>
    </row>
    <row r="261" spans="1:26" s="294" customFormat="1" ht="12.75">
      <c r="A261" s="294">
        <v>2005</v>
      </c>
      <c r="B261" s="294" t="s">
        <v>427</v>
      </c>
      <c r="C261" s="294" t="s">
        <v>428</v>
      </c>
      <c r="D261" s="294">
        <v>2270002036</v>
      </c>
      <c r="E261" s="294" t="s">
        <v>542</v>
      </c>
      <c r="F261" s="294" t="s">
        <v>540</v>
      </c>
      <c r="G261" s="294">
        <v>50</v>
      </c>
      <c r="H261" s="294" t="s">
        <v>446</v>
      </c>
      <c r="I261" s="294" t="s">
        <v>432</v>
      </c>
      <c r="J261" s="294" t="s">
        <v>437</v>
      </c>
      <c r="K261" s="294" t="s">
        <v>434</v>
      </c>
      <c r="L261" s="294" t="s">
        <v>435</v>
      </c>
      <c r="M261" s="294" t="s">
        <v>10</v>
      </c>
      <c r="N261" s="294" t="s">
        <v>10</v>
      </c>
      <c r="O261" s="294" t="s">
        <v>10</v>
      </c>
      <c r="P261" s="295">
        <v>136.0771</v>
      </c>
      <c r="Q261" s="295">
        <v>530.2187</v>
      </c>
      <c r="R261" s="295">
        <v>628.3261</v>
      </c>
      <c r="S261" s="295">
        <v>0.04633409</v>
      </c>
      <c r="T261" s="295">
        <v>0.1002086</v>
      </c>
      <c r="U261" s="295">
        <v>0.07648998</v>
      </c>
      <c r="V261" s="295">
        <v>6.626431</v>
      </c>
      <c r="W261" s="295">
        <v>0.0007995235</v>
      </c>
      <c r="X261" s="295">
        <v>0.01015897</v>
      </c>
      <c r="Y261" s="295">
        <v>0</v>
      </c>
      <c r="Z261" s="295">
        <v>0.00418065</v>
      </c>
    </row>
    <row r="262" spans="1:26" s="294" customFormat="1" ht="12.75">
      <c r="A262" s="294">
        <v>2005</v>
      </c>
      <c r="B262" s="294" t="s">
        <v>427</v>
      </c>
      <c r="C262" s="294" t="s">
        <v>428</v>
      </c>
      <c r="D262" s="294">
        <v>2270002036</v>
      </c>
      <c r="E262" s="294" t="s">
        <v>542</v>
      </c>
      <c r="F262" s="294" t="s">
        <v>540</v>
      </c>
      <c r="G262" s="294">
        <v>120</v>
      </c>
      <c r="H262" s="294" t="s">
        <v>446</v>
      </c>
      <c r="I262" s="294" t="s">
        <v>432</v>
      </c>
      <c r="J262" s="294" t="s">
        <v>437</v>
      </c>
      <c r="K262" s="294" t="s">
        <v>434</v>
      </c>
      <c r="L262" s="294" t="s">
        <v>435</v>
      </c>
      <c r="M262" s="294" t="s">
        <v>10</v>
      </c>
      <c r="N262" s="294" t="s">
        <v>10</v>
      </c>
      <c r="O262" s="294" t="s">
        <v>10</v>
      </c>
      <c r="P262" s="295">
        <v>369.5475</v>
      </c>
      <c r="Q262" s="295">
        <v>1439.926</v>
      </c>
      <c r="R262" s="295">
        <v>4881.784</v>
      </c>
      <c r="S262" s="295">
        <v>0.1475202</v>
      </c>
      <c r="T262" s="295">
        <v>0.4057965</v>
      </c>
      <c r="U262" s="295">
        <v>0.8041195</v>
      </c>
      <c r="V262" s="295">
        <v>52.9583</v>
      </c>
      <c r="W262" s="295">
        <v>0.005798128</v>
      </c>
      <c r="X262" s="295">
        <v>0.07962438</v>
      </c>
      <c r="Y262" s="295">
        <v>0</v>
      </c>
      <c r="Z262" s="295">
        <v>0.01331051</v>
      </c>
    </row>
    <row r="263" spans="1:26" s="294" customFormat="1" ht="12.75">
      <c r="A263" s="294">
        <v>2005</v>
      </c>
      <c r="B263" s="294" t="s">
        <v>427</v>
      </c>
      <c r="C263" s="294" t="s">
        <v>428</v>
      </c>
      <c r="D263" s="294">
        <v>2270002036</v>
      </c>
      <c r="E263" s="294" t="s">
        <v>542</v>
      </c>
      <c r="F263" s="294" t="s">
        <v>540</v>
      </c>
      <c r="G263" s="294">
        <v>175</v>
      </c>
      <c r="H263" s="294" t="s">
        <v>446</v>
      </c>
      <c r="I263" s="294" t="s">
        <v>432</v>
      </c>
      <c r="J263" s="294" t="s">
        <v>437</v>
      </c>
      <c r="K263" s="294" t="s">
        <v>434</v>
      </c>
      <c r="L263" s="294" t="s">
        <v>435</v>
      </c>
      <c r="M263" s="294" t="s">
        <v>10</v>
      </c>
      <c r="N263" s="294" t="s">
        <v>10</v>
      </c>
      <c r="O263" s="294" t="s">
        <v>10</v>
      </c>
      <c r="P263" s="295">
        <v>712.9151</v>
      </c>
      <c r="Q263" s="295">
        <v>2777.844</v>
      </c>
      <c r="R263" s="295">
        <v>14263.45</v>
      </c>
      <c r="S263" s="295">
        <v>0.2831628</v>
      </c>
      <c r="T263" s="295">
        <v>0.9458948</v>
      </c>
      <c r="U263" s="295">
        <v>2.16626</v>
      </c>
      <c r="V263" s="295">
        <v>155.727</v>
      </c>
      <c r="W263" s="295">
        <v>0.01635383</v>
      </c>
      <c r="X263" s="295">
        <v>0.1265789</v>
      </c>
      <c r="Y263" s="295">
        <v>0</v>
      </c>
      <c r="Z263" s="295">
        <v>0.02554932</v>
      </c>
    </row>
    <row r="264" spans="1:26" s="294" customFormat="1" ht="12.75">
      <c r="A264" s="294">
        <v>2005</v>
      </c>
      <c r="B264" s="294" t="s">
        <v>427</v>
      </c>
      <c r="C264" s="294" t="s">
        <v>428</v>
      </c>
      <c r="D264" s="294">
        <v>2270002036</v>
      </c>
      <c r="E264" s="294" t="s">
        <v>542</v>
      </c>
      <c r="F264" s="294" t="s">
        <v>540</v>
      </c>
      <c r="G264" s="294">
        <v>250</v>
      </c>
      <c r="H264" s="294" t="s">
        <v>446</v>
      </c>
      <c r="I264" s="294" t="s">
        <v>432</v>
      </c>
      <c r="J264" s="294" t="s">
        <v>433</v>
      </c>
      <c r="K264" s="294" t="s">
        <v>434</v>
      </c>
      <c r="L264" s="294" t="s">
        <v>435</v>
      </c>
      <c r="M264" s="294" t="s">
        <v>10</v>
      </c>
      <c r="N264" s="294" t="s">
        <v>10</v>
      </c>
      <c r="O264" s="294" t="s">
        <v>10</v>
      </c>
      <c r="P264" s="295">
        <v>289.9332</v>
      </c>
      <c r="Q264" s="295">
        <v>1129.712</v>
      </c>
      <c r="R264" s="295">
        <v>8148.259</v>
      </c>
      <c r="S264" s="295">
        <v>0.1117749</v>
      </c>
      <c r="T264" s="295">
        <v>0.2975762</v>
      </c>
      <c r="U264" s="295">
        <v>1.174794</v>
      </c>
      <c r="V264" s="295">
        <v>89.55242</v>
      </c>
      <c r="W264" s="295">
        <v>0.009404439</v>
      </c>
      <c r="X264" s="295">
        <v>0.04354027</v>
      </c>
      <c r="Y264" s="295">
        <v>0</v>
      </c>
      <c r="Z264" s="295">
        <v>0.01008527</v>
      </c>
    </row>
    <row r="265" spans="1:26" s="294" customFormat="1" ht="12.75">
      <c r="A265" s="294">
        <v>2005</v>
      </c>
      <c r="B265" s="294" t="s">
        <v>427</v>
      </c>
      <c r="C265" s="294" t="s">
        <v>428</v>
      </c>
      <c r="D265" s="294">
        <v>2270002036</v>
      </c>
      <c r="E265" s="294" t="s">
        <v>542</v>
      </c>
      <c r="F265" s="294" t="s">
        <v>540</v>
      </c>
      <c r="G265" s="294">
        <v>500</v>
      </c>
      <c r="H265" s="294" t="s">
        <v>446</v>
      </c>
      <c r="I265" s="294" t="s">
        <v>432</v>
      </c>
      <c r="J265" s="294" t="s">
        <v>433</v>
      </c>
      <c r="K265" s="294" t="s">
        <v>434</v>
      </c>
      <c r="L265" s="294" t="s">
        <v>435</v>
      </c>
      <c r="M265" s="294" t="s">
        <v>10</v>
      </c>
      <c r="N265" s="294" t="s">
        <v>10</v>
      </c>
      <c r="O265" s="294" t="s">
        <v>10</v>
      </c>
      <c r="P265" s="295">
        <v>209.1465</v>
      </c>
      <c r="Q265" s="295">
        <v>814.9304</v>
      </c>
      <c r="R265" s="295">
        <v>8659.938</v>
      </c>
      <c r="S265" s="295">
        <v>0.1052816</v>
      </c>
      <c r="T265" s="295">
        <v>0.3665068</v>
      </c>
      <c r="U265" s="295">
        <v>1.118221</v>
      </c>
      <c r="V265" s="295">
        <v>95.15354</v>
      </c>
      <c r="W265" s="295">
        <v>0.008716989</v>
      </c>
      <c r="X265" s="295">
        <v>0.04147598</v>
      </c>
      <c r="Y265" s="295">
        <v>0</v>
      </c>
      <c r="Z265" s="295">
        <v>0.00949939</v>
      </c>
    </row>
    <row r="266" spans="1:26" s="294" customFormat="1" ht="12.75">
      <c r="A266" s="294">
        <v>2005</v>
      </c>
      <c r="B266" s="294" t="s">
        <v>427</v>
      </c>
      <c r="C266" s="294" t="s">
        <v>428</v>
      </c>
      <c r="D266" s="294">
        <v>2270002036</v>
      </c>
      <c r="E266" s="294" t="s">
        <v>542</v>
      </c>
      <c r="F266" s="294" t="s">
        <v>540</v>
      </c>
      <c r="G266" s="294">
        <v>750</v>
      </c>
      <c r="H266" s="294" t="s">
        <v>446</v>
      </c>
      <c r="I266" s="294" t="s">
        <v>432</v>
      </c>
      <c r="J266" s="294" t="s">
        <v>433</v>
      </c>
      <c r="K266" s="294" t="s">
        <v>434</v>
      </c>
      <c r="L266" s="294" t="s">
        <v>435</v>
      </c>
      <c r="M266" s="294" t="s">
        <v>10</v>
      </c>
      <c r="N266" s="294" t="s">
        <v>10</v>
      </c>
      <c r="O266" s="294" t="s">
        <v>10</v>
      </c>
      <c r="P266" s="295">
        <v>1.121153</v>
      </c>
      <c r="Q266" s="295">
        <v>4.368524</v>
      </c>
      <c r="R266" s="295">
        <v>76.95114</v>
      </c>
      <c r="S266" s="295">
        <v>0.0009516994</v>
      </c>
      <c r="T266" s="295">
        <v>0.003256475</v>
      </c>
      <c r="U266" s="295">
        <v>0.01024698</v>
      </c>
      <c r="V266" s="295">
        <v>0.8454555</v>
      </c>
      <c r="W266" s="295">
        <v>7.934099E-05</v>
      </c>
      <c r="X266" s="295">
        <v>0.0003743936</v>
      </c>
      <c r="Y266" s="295">
        <v>0</v>
      </c>
      <c r="Z266" s="295">
        <v>8.587029E-05</v>
      </c>
    </row>
    <row r="267" spans="1:26" s="294" customFormat="1" ht="12.75">
      <c r="A267" s="294">
        <v>2005</v>
      </c>
      <c r="B267" s="294" t="s">
        <v>427</v>
      </c>
      <c r="C267" s="294" t="s">
        <v>428</v>
      </c>
      <c r="D267" s="294">
        <v>2270002039</v>
      </c>
      <c r="E267" s="294" t="s">
        <v>475</v>
      </c>
      <c r="F267" s="294" t="s">
        <v>540</v>
      </c>
      <c r="G267" s="294">
        <v>25</v>
      </c>
      <c r="H267" s="294" t="s">
        <v>446</v>
      </c>
      <c r="I267" s="294" t="s">
        <v>432</v>
      </c>
      <c r="J267" s="294" t="s">
        <v>437</v>
      </c>
      <c r="K267" s="294" t="s">
        <v>434</v>
      </c>
      <c r="L267" s="294" t="s">
        <v>435</v>
      </c>
      <c r="M267" s="294" t="s">
        <v>10</v>
      </c>
      <c r="N267" s="294" t="s">
        <v>10</v>
      </c>
      <c r="O267" s="294" t="s">
        <v>10</v>
      </c>
      <c r="P267" s="295">
        <v>0.3907455</v>
      </c>
      <c r="Q267" s="295">
        <v>0.6343062</v>
      </c>
      <c r="R267" s="295">
        <v>0.4763812</v>
      </c>
      <c r="S267" s="295">
        <v>7.804697E-06</v>
      </c>
      <c r="T267" s="295">
        <v>2.314356E-05</v>
      </c>
      <c r="U267" s="295">
        <v>4.889206E-05</v>
      </c>
      <c r="V267" s="295">
        <v>0.00522127</v>
      </c>
      <c r="W267" s="295">
        <v>6.183148E-07</v>
      </c>
      <c r="X267" s="295">
        <v>3.062956E-06</v>
      </c>
      <c r="Y267" s="295">
        <v>0</v>
      </c>
      <c r="Z267" s="295">
        <v>7.042053E-07</v>
      </c>
    </row>
    <row r="268" spans="1:26" s="294" customFormat="1" ht="12.75">
      <c r="A268" s="294">
        <v>2005</v>
      </c>
      <c r="B268" s="294" t="s">
        <v>427</v>
      </c>
      <c r="C268" s="294" t="s">
        <v>428</v>
      </c>
      <c r="D268" s="294">
        <v>2270002039</v>
      </c>
      <c r="E268" s="294" t="s">
        <v>475</v>
      </c>
      <c r="F268" s="294" t="s">
        <v>540</v>
      </c>
      <c r="G268" s="294">
        <v>50</v>
      </c>
      <c r="H268" s="294" t="s">
        <v>446</v>
      </c>
      <c r="I268" s="294" t="s">
        <v>432</v>
      </c>
      <c r="J268" s="294" t="s">
        <v>437</v>
      </c>
      <c r="K268" s="294" t="s">
        <v>434</v>
      </c>
      <c r="L268" s="294" t="s">
        <v>435</v>
      </c>
      <c r="M268" s="294" t="s">
        <v>10</v>
      </c>
      <c r="N268" s="294" t="s">
        <v>10</v>
      </c>
      <c r="O268" s="294" t="s">
        <v>10</v>
      </c>
      <c r="P268" s="295">
        <v>3.419023</v>
      </c>
      <c r="Q268" s="295">
        <v>5.437675</v>
      </c>
      <c r="R268" s="295">
        <v>7.704715</v>
      </c>
      <c r="S268" s="295">
        <v>0.0004583129</v>
      </c>
      <c r="T268" s="295">
        <v>0.001008872</v>
      </c>
      <c r="U268" s="295">
        <v>0.0009121365</v>
      </c>
      <c r="V268" s="295">
        <v>0.08206008</v>
      </c>
      <c r="W268" s="295">
        <v>9.901099E-06</v>
      </c>
      <c r="X268" s="295">
        <v>0.000105695</v>
      </c>
      <c r="Y268" s="295">
        <v>0</v>
      </c>
      <c r="Z268" s="295">
        <v>4.135284E-05</v>
      </c>
    </row>
    <row r="269" spans="1:26" s="294" customFormat="1" ht="12.75">
      <c r="A269" s="294">
        <v>2005</v>
      </c>
      <c r="B269" s="294" t="s">
        <v>427</v>
      </c>
      <c r="C269" s="294" t="s">
        <v>428</v>
      </c>
      <c r="D269" s="294">
        <v>2270002039</v>
      </c>
      <c r="E269" s="294" t="s">
        <v>475</v>
      </c>
      <c r="F269" s="294" t="s">
        <v>540</v>
      </c>
      <c r="G269" s="294">
        <v>120</v>
      </c>
      <c r="H269" s="294" t="s">
        <v>446</v>
      </c>
      <c r="I269" s="294" t="s">
        <v>432</v>
      </c>
      <c r="J269" s="294" t="s">
        <v>437</v>
      </c>
      <c r="K269" s="294" t="s">
        <v>434</v>
      </c>
      <c r="L269" s="294" t="s">
        <v>435</v>
      </c>
      <c r="M269" s="294" t="s">
        <v>10</v>
      </c>
      <c r="N269" s="294" t="s">
        <v>10</v>
      </c>
      <c r="O269" s="294" t="s">
        <v>10</v>
      </c>
      <c r="P269" s="295">
        <v>5.958869</v>
      </c>
      <c r="Q269" s="295">
        <v>9.477092</v>
      </c>
      <c r="R269" s="295">
        <v>32.2972</v>
      </c>
      <c r="S269" s="295">
        <v>0.000881875</v>
      </c>
      <c r="T269" s="295">
        <v>0.002501211</v>
      </c>
      <c r="U269" s="295">
        <v>0.005185932</v>
      </c>
      <c r="V269" s="295">
        <v>0.3510466</v>
      </c>
      <c r="W269" s="295">
        <v>3.843426E-05</v>
      </c>
      <c r="X269" s="295">
        <v>0.0004411156</v>
      </c>
      <c r="Y269" s="295">
        <v>0</v>
      </c>
      <c r="Z269" s="295">
        <v>7.957019E-05</v>
      </c>
    </row>
    <row r="270" spans="1:26" s="294" customFormat="1" ht="12.75">
      <c r="A270" s="294">
        <v>2005</v>
      </c>
      <c r="B270" s="294" t="s">
        <v>427</v>
      </c>
      <c r="C270" s="294" t="s">
        <v>428</v>
      </c>
      <c r="D270" s="294">
        <v>2270002039</v>
      </c>
      <c r="E270" s="294" t="s">
        <v>475</v>
      </c>
      <c r="F270" s="294" t="s">
        <v>540</v>
      </c>
      <c r="G270" s="294">
        <v>175</v>
      </c>
      <c r="H270" s="294" t="s">
        <v>446</v>
      </c>
      <c r="I270" s="294" t="s">
        <v>432</v>
      </c>
      <c r="J270" s="294" t="s">
        <v>437</v>
      </c>
      <c r="K270" s="294" t="s">
        <v>434</v>
      </c>
      <c r="L270" s="294" t="s">
        <v>435</v>
      </c>
      <c r="M270" s="294" t="s">
        <v>10</v>
      </c>
      <c r="N270" s="294" t="s">
        <v>10</v>
      </c>
      <c r="O270" s="294" t="s">
        <v>10</v>
      </c>
      <c r="P270" s="295">
        <v>0.1953727</v>
      </c>
      <c r="Q270" s="295">
        <v>0.3107244</v>
      </c>
      <c r="R270" s="295">
        <v>2.274526</v>
      </c>
      <c r="S270" s="295">
        <v>4.081743E-05</v>
      </c>
      <c r="T270" s="295">
        <v>0.0001409747</v>
      </c>
      <c r="U270" s="295">
        <v>0.0003361286</v>
      </c>
      <c r="V270" s="295">
        <v>0.02486669</v>
      </c>
      <c r="W270" s="295">
        <v>2.611401E-06</v>
      </c>
      <c r="X270" s="295">
        <v>1.723042E-05</v>
      </c>
      <c r="Y270" s="295">
        <v>0</v>
      </c>
      <c r="Z270" s="295">
        <v>3.68289E-06</v>
      </c>
    </row>
    <row r="271" spans="1:26" s="294" customFormat="1" ht="12.75">
      <c r="A271" s="294">
        <v>2005</v>
      </c>
      <c r="B271" s="294" t="s">
        <v>427</v>
      </c>
      <c r="C271" s="294" t="s">
        <v>428</v>
      </c>
      <c r="D271" s="294">
        <v>2270002042</v>
      </c>
      <c r="E271" s="294" t="s">
        <v>476</v>
      </c>
      <c r="F271" s="294" t="s">
        <v>540</v>
      </c>
      <c r="G271" s="294">
        <v>15</v>
      </c>
      <c r="H271" s="294" t="s">
        <v>446</v>
      </c>
      <c r="I271" s="294" t="s">
        <v>432</v>
      </c>
      <c r="J271" s="294" t="s">
        <v>437</v>
      </c>
      <c r="K271" s="294" t="s">
        <v>434</v>
      </c>
      <c r="L271" s="294" t="s">
        <v>435</v>
      </c>
      <c r="M271" s="294" t="s">
        <v>10</v>
      </c>
      <c r="N271" s="294" t="s">
        <v>10</v>
      </c>
      <c r="O271" s="294" t="s">
        <v>10</v>
      </c>
      <c r="P271" s="295">
        <v>49.91774</v>
      </c>
      <c r="Q271" s="295">
        <v>41.06383</v>
      </c>
      <c r="R271" s="295">
        <v>11.88311</v>
      </c>
      <c r="S271" s="295">
        <v>0.0002283787</v>
      </c>
      <c r="T271" s="295">
        <v>0.0008646752</v>
      </c>
      <c r="U271" s="295">
        <v>0.001436876</v>
      </c>
      <c r="V271" s="295">
        <v>0.1296498</v>
      </c>
      <c r="W271" s="295">
        <v>1.882967E-05</v>
      </c>
      <c r="X271" s="295">
        <v>0.0001062098</v>
      </c>
      <c r="Y271" s="295">
        <v>0</v>
      </c>
      <c r="Z271" s="295">
        <v>2.060625E-05</v>
      </c>
    </row>
    <row r="272" spans="1:26" s="294" customFormat="1" ht="12.75">
      <c r="A272" s="294">
        <v>2005</v>
      </c>
      <c r="B272" s="294" t="s">
        <v>427</v>
      </c>
      <c r="C272" s="294" t="s">
        <v>428</v>
      </c>
      <c r="D272" s="294">
        <v>2270002042</v>
      </c>
      <c r="E272" s="294" t="s">
        <v>476</v>
      </c>
      <c r="F272" s="294" t="s">
        <v>540</v>
      </c>
      <c r="G272" s="294">
        <v>25</v>
      </c>
      <c r="H272" s="294" t="s">
        <v>446</v>
      </c>
      <c r="I272" s="294" t="s">
        <v>432</v>
      </c>
      <c r="J272" s="294" t="s">
        <v>437</v>
      </c>
      <c r="K272" s="294" t="s">
        <v>434</v>
      </c>
      <c r="L272" s="294" t="s">
        <v>435</v>
      </c>
      <c r="M272" s="294" t="s">
        <v>10</v>
      </c>
      <c r="N272" s="294" t="s">
        <v>10</v>
      </c>
      <c r="O272" s="294" t="s">
        <v>10</v>
      </c>
      <c r="P272" s="295">
        <v>4.493572</v>
      </c>
      <c r="Q272" s="295">
        <v>3.696549</v>
      </c>
      <c r="R272" s="295">
        <v>2.983037</v>
      </c>
      <c r="S272" s="295">
        <v>8.815673E-05</v>
      </c>
      <c r="T272" s="295">
        <v>0.0002156607</v>
      </c>
      <c r="U272" s="295">
        <v>0.0003400891</v>
      </c>
      <c r="V272" s="295">
        <v>0.03241949</v>
      </c>
      <c r="W272" s="295">
        <v>3.839191E-06</v>
      </c>
      <c r="X272" s="295">
        <v>2.685203E-05</v>
      </c>
      <c r="Y272" s="295">
        <v>0</v>
      </c>
      <c r="Z272" s="295">
        <v>7.954241E-06</v>
      </c>
    </row>
    <row r="273" spans="1:26" s="294" customFormat="1" ht="12.75">
      <c r="A273" s="294">
        <v>2005</v>
      </c>
      <c r="B273" s="294" t="s">
        <v>427</v>
      </c>
      <c r="C273" s="294" t="s">
        <v>428</v>
      </c>
      <c r="D273" s="294">
        <v>2270002045</v>
      </c>
      <c r="E273" s="294" t="s">
        <v>477</v>
      </c>
      <c r="F273" s="294" t="s">
        <v>540</v>
      </c>
      <c r="G273" s="294">
        <v>50</v>
      </c>
      <c r="H273" s="294" t="s">
        <v>446</v>
      </c>
      <c r="I273" s="294" t="s">
        <v>432</v>
      </c>
      <c r="J273" s="294" t="s">
        <v>437</v>
      </c>
      <c r="K273" s="294" t="s">
        <v>434</v>
      </c>
      <c r="L273" s="294" t="s">
        <v>437</v>
      </c>
      <c r="M273" s="294" t="s">
        <v>10</v>
      </c>
      <c r="N273" s="294" t="s">
        <v>10</v>
      </c>
      <c r="O273" s="294" t="s">
        <v>10</v>
      </c>
      <c r="P273" s="295">
        <v>3.321337</v>
      </c>
      <c r="Q273" s="295">
        <v>11.66778</v>
      </c>
      <c r="R273" s="295">
        <v>12.84392</v>
      </c>
      <c r="S273" s="295">
        <v>0.0009962892</v>
      </c>
      <c r="T273" s="295">
        <v>0.002112909</v>
      </c>
      <c r="U273" s="295">
        <v>0.00160107</v>
      </c>
      <c r="V273" s="295">
        <v>0.1351472</v>
      </c>
      <c r="W273" s="295">
        <v>1.630642E-05</v>
      </c>
      <c r="X273" s="295">
        <v>0.0002136026</v>
      </c>
      <c r="Y273" s="295">
        <v>0</v>
      </c>
      <c r="Z273" s="295">
        <v>8.989358E-05</v>
      </c>
    </row>
    <row r="274" spans="1:26" s="294" customFormat="1" ht="12.75">
      <c r="A274" s="294">
        <v>2005</v>
      </c>
      <c r="B274" s="294" t="s">
        <v>427</v>
      </c>
      <c r="C274" s="294" t="s">
        <v>428</v>
      </c>
      <c r="D274" s="294">
        <v>2270002045</v>
      </c>
      <c r="E274" s="294" t="s">
        <v>477</v>
      </c>
      <c r="F274" s="294" t="s">
        <v>540</v>
      </c>
      <c r="G274" s="294">
        <v>120</v>
      </c>
      <c r="H274" s="294" t="s">
        <v>446</v>
      </c>
      <c r="I274" s="294" t="s">
        <v>432</v>
      </c>
      <c r="J274" s="294" t="s">
        <v>437</v>
      </c>
      <c r="K274" s="294" t="s">
        <v>434</v>
      </c>
      <c r="L274" s="294" t="s">
        <v>437</v>
      </c>
      <c r="M274" s="294" t="s">
        <v>10</v>
      </c>
      <c r="N274" s="294" t="s">
        <v>10</v>
      </c>
      <c r="O274" s="294" t="s">
        <v>10</v>
      </c>
      <c r="P274" s="295">
        <v>36.43702</v>
      </c>
      <c r="Q274" s="295">
        <v>128.0024</v>
      </c>
      <c r="R274" s="295">
        <v>295.9216</v>
      </c>
      <c r="S274" s="295">
        <v>0.009510473</v>
      </c>
      <c r="T274" s="295">
        <v>0.02534655</v>
      </c>
      <c r="U274" s="295">
        <v>0.05275562</v>
      </c>
      <c r="V274" s="295">
        <v>3.206648</v>
      </c>
      <c r="W274" s="295">
        <v>0.0003510793</v>
      </c>
      <c r="X274" s="295">
        <v>0.004937984</v>
      </c>
      <c r="Y274" s="295">
        <v>0</v>
      </c>
      <c r="Z274" s="295">
        <v>0.0008581151</v>
      </c>
    </row>
    <row r="275" spans="1:26" s="294" customFormat="1" ht="12.75">
      <c r="A275" s="294">
        <v>2005</v>
      </c>
      <c r="B275" s="294" t="s">
        <v>427</v>
      </c>
      <c r="C275" s="294" t="s">
        <v>428</v>
      </c>
      <c r="D275" s="294">
        <v>2270002045</v>
      </c>
      <c r="E275" s="294" t="s">
        <v>477</v>
      </c>
      <c r="F275" s="294" t="s">
        <v>540</v>
      </c>
      <c r="G275" s="294">
        <v>175</v>
      </c>
      <c r="H275" s="294" t="s">
        <v>446</v>
      </c>
      <c r="I275" s="294" t="s">
        <v>432</v>
      </c>
      <c r="J275" s="294" t="s">
        <v>437</v>
      </c>
      <c r="K275" s="294" t="s">
        <v>434</v>
      </c>
      <c r="L275" s="294" t="s">
        <v>437</v>
      </c>
      <c r="M275" s="294" t="s">
        <v>10</v>
      </c>
      <c r="N275" s="294" t="s">
        <v>10</v>
      </c>
      <c r="O275" s="294" t="s">
        <v>10</v>
      </c>
      <c r="P275" s="295">
        <v>36.43702</v>
      </c>
      <c r="Q275" s="295">
        <v>128.0024</v>
      </c>
      <c r="R275" s="295">
        <v>471.0023</v>
      </c>
      <c r="S275" s="295">
        <v>0.01001689</v>
      </c>
      <c r="T275" s="295">
        <v>0.03253146</v>
      </c>
      <c r="U275" s="295">
        <v>0.07718188</v>
      </c>
      <c r="V275" s="295">
        <v>5.137532</v>
      </c>
      <c r="W275" s="295">
        <v>0.0005395235</v>
      </c>
      <c r="X275" s="295">
        <v>0.004409054</v>
      </c>
      <c r="Y275" s="295">
        <v>0</v>
      </c>
      <c r="Z275" s="295">
        <v>0.0009038081</v>
      </c>
    </row>
    <row r="276" spans="1:26" s="294" customFormat="1" ht="12.75">
      <c r="A276" s="294">
        <v>2005</v>
      </c>
      <c r="B276" s="294" t="s">
        <v>427</v>
      </c>
      <c r="C276" s="294" t="s">
        <v>428</v>
      </c>
      <c r="D276" s="294">
        <v>2270002045</v>
      </c>
      <c r="E276" s="294" t="s">
        <v>477</v>
      </c>
      <c r="F276" s="294" t="s">
        <v>540</v>
      </c>
      <c r="G276" s="294">
        <v>250</v>
      </c>
      <c r="H276" s="294" t="s">
        <v>446</v>
      </c>
      <c r="I276" s="294" t="s">
        <v>432</v>
      </c>
      <c r="J276" s="294" t="s">
        <v>433</v>
      </c>
      <c r="K276" s="294" t="s">
        <v>434</v>
      </c>
      <c r="L276" s="294" t="s">
        <v>437</v>
      </c>
      <c r="M276" s="294" t="s">
        <v>10</v>
      </c>
      <c r="N276" s="294" t="s">
        <v>10</v>
      </c>
      <c r="O276" s="294" t="s">
        <v>10</v>
      </c>
      <c r="P276" s="295">
        <v>70.62725</v>
      </c>
      <c r="Q276" s="295">
        <v>248.1119</v>
      </c>
      <c r="R276" s="295">
        <v>1267.778</v>
      </c>
      <c r="S276" s="295">
        <v>0.02070043</v>
      </c>
      <c r="T276" s="295">
        <v>0.05777993</v>
      </c>
      <c r="U276" s="295">
        <v>0.1995535</v>
      </c>
      <c r="V276" s="295">
        <v>13.90149</v>
      </c>
      <c r="W276" s="295">
        <v>0.001459879</v>
      </c>
      <c r="X276" s="295">
        <v>0.008374141</v>
      </c>
      <c r="Y276" s="295">
        <v>0</v>
      </c>
      <c r="Z276" s="295">
        <v>0.001867766</v>
      </c>
    </row>
    <row r="277" spans="1:26" s="294" customFormat="1" ht="12.75">
      <c r="A277" s="294">
        <v>2005</v>
      </c>
      <c r="B277" s="294" t="s">
        <v>427</v>
      </c>
      <c r="C277" s="294" t="s">
        <v>428</v>
      </c>
      <c r="D277" s="294">
        <v>2270002045</v>
      </c>
      <c r="E277" s="294" t="s">
        <v>477</v>
      </c>
      <c r="F277" s="294" t="s">
        <v>540</v>
      </c>
      <c r="G277" s="294">
        <v>500</v>
      </c>
      <c r="H277" s="294" t="s">
        <v>446</v>
      </c>
      <c r="I277" s="294" t="s">
        <v>432</v>
      </c>
      <c r="J277" s="294" t="s">
        <v>433</v>
      </c>
      <c r="K277" s="294" t="s">
        <v>434</v>
      </c>
      <c r="L277" s="294" t="s">
        <v>437</v>
      </c>
      <c r="M277" s="294" t="s">
        <v>10</v>
      </c>
      <c r="N277" s="294" t="s">
        <v>10</v>
      </c>
      <c r="O277" s="294" t="s">
        <v>10</v>
      </c>
      <c r="P277" s="295">
        <v>25.88689</v>
      </c>
      <c r="Q277" s="295">
        <v>90.94006</v>
      </c>
      <c r="R277" s="295">
        <v>747.5005</v>
      </c>
      <c r="S277" s="295">
        <v>0.01078042</v>
      </c>
      <c r="T277" s="295">
        <v>0.04718661</v>
      </c>
      <c r="U277" s="295">
        <v>0.1070799</v>
      </c>
      <c r="V277" s="295">
        <v>8.181859</v>
      </c>
      <c r="W277" s="295">
        <v>0.0007495378</v>
      </c>
      <c r="X277" s="295">
        <v>0.004354563</v>
      </c>
      <c r="Y277" s="295">
        <v>0</v>
      </c>
      <c r="Z277" s="295">
        <v>0.0009727005</v>
      </c>
    </row>
    <row r="278" spans="1:26" s="294" customFormat="1" ht="12.75">
      <c r="A278" s="294">
        <v>2005</v>
      </c>
      <c r="B278" s="294" t="s">
        <v>427</v>
      </c>
      <c r="C278" s="294" t="s">
        <v>428</v>
      </c>
      <c r="D278" s="294">
        <v>2270002045</v>
      </c>
      <c r="E278" s="294" t="s">
        <v>477</v>
      </c>
      <c r="F278" s="294" t="s">
        <v>540</v>
      </c>
      <c r="G278" s="294">
        <v>750</v>
      </c>
      <c r="H278" s="294" t="s">
        <v>446</v>
      </c>
      <c r="I278" s="294" t="s">
        <v>432</v>
      </c>
      <c r="J278" s="294" t="s">
        <v>433</v>
      </c>
      <c r="K278" s="294" t="s">
        <v>434</v>
      </c>
      <c r="L278" s="294" t="s">
        <v>437</v>
      </c>
      <c r="M278" s="294" t="s">
        <v>10</v>
      </c>
      <c r="N278" s="294" t="s">
        <v>10</v>
      </c>
      <c r="O278" s="294" t="s">
        <v>10</v>
      </c>
      <c r="P278" s="295">
        <v>4.651593</v>
      </c>
      <c r="Q278" s="295">
        <v>16.34094</v>
      </c>
      <c r="R278" s="295">
        <v>226.0252</v>
      </c>
      <c r="S278" s="295">
        <v>0.003306359</v>
      </c>
      <c r="T278" s="295">
        <v>0.01426692</v>
      </c>
      <c r="U278" s="295">
        <v>0.03306631</v>
      </c>
      <c r="V278" s="295">
        <v>2.473794</v>
      </c>
      <c r="W278" s="295">
        <v>0.0002321509</v>
      </c>
      <c r="X278" s="295">
        <v>0.001329286</v>
      </c>
      <c r="Y278" s="295">
        <v>0</v>
      </c>
      <c r="Z278" s="295">
        <v>0.0002983275</v>
      </c>
    </row>
    <row r="279" spans="1:26" s="294" customFormat="1" ht="12.75">
      <c r="A279" s="294">
        <v>2005</v>
      </c>
      <c r="B279" s="294" t="s">
        <v>427</v>
      </c>
      <c r="C279" s="294" t="s">
        <v>428</v>
      </c>
      <c r="D279" s="294">
        <v>2270002045</v>
      </c>
      <c r="E279" s="294" t="s">
        <v>477</v>
      </c>
      <c r="F279" s="294" t="s">
        <v>540</v>
      </c>
      <c r="G279" s="294">
        <v>9999</v>
      </c>
      <c r="H279" s="294" t="s">
        <v>446</v>
      </c>
      <c r="I279" s="294" t="s">
        <v>432</v>
      </c>
      <c r="J279" s="294" t="s">
        <v>433</v>
      </c>
      <c r="K279" s="294" t="s">
        <v>434</v>
      </c>
      <c r="L279" s="294" t="s">
        <v>437</v>
      </c>
      <c r="M279" s="294" t="s">
        <v>10</v>
      </c>
      <c r="N279" s="294" t="s">
        <v>10</v>
      </c>
      <c r="O279" s="294" t="s">
        <v>10</v>
      </c>
      <c r="P279" s="295">
        <v>5.844307</v>
      </c>
      <c r="Q279" s="295">
        <v>20.51039</v>
      </c>
      <c r="R279" s="295">
        <v>910.2258</v>
      </c>
      <c r="S279" s="295">
        <v>0.01465741</v>
      </c>
      <c r="T279" s="295">
        <v>0.06495398</v>
      </c>
      <c r="U279" s="295">
        <v>0.148715</v>
      </c>
      <c r="V279" s="295">
        <v>9.944816</v>
      </c>
      <c r="W279" s="295">
        <v>0.0009332622</v>
      </c>
      <c r="X279" s="295">
        <v>0.005136272</v>
      </c>
      <c r="Y279" s="295">
        <v>0</v>
      </c>
      <c r="Z279" s="295">
        <v>0.001322514</v>
      </c>
    </row>
    <row r="280" spans="1:26" s="294" customFormat="1" ht="12.75">
      <c r="A280" s="294">
        <v>2005</v>
      </c>
      <c r="B280" s="294" t="s">
        <v>427</v>
      </c>
      <c r="C280" s="294" t="s">
        <v>428</v>
      </c>
      <c r="D280" s="294">
        <v>2270002048</v>
      </c>
      <c r="E280" s="294" t="s">
        <v>543</v>
      </c>
      <c r="F280" s="294" t="s">
        <v>540</v>
      </c>
      <c r="G280" s="294">
        <v>50</v>
      </c>
      <c r="H280" s="294" t="s">
        <v>446</v>
      </c>
      <c r="I280" s="294" t="s">
        <v>432</v>
      </c>
      <c r="J280" s="294" t="s">
        <v>437</v>
      </c>
      <c r="K280" s="294" t="s">
        <v>434</v>
      </c>
      <c r="L280" s="294" t="s">
        <v>435</v>
      </c>
      <c r="M280" s="294" t="s">
        <v>10</v>
      </c>
      <c r="N280" s="294" t="s">
        <v>10</v>
      </c>
      <c r="O280" s="294" t="s">
        <v>10</v>
      </c>
      <c r="P280" s="295">
        <v>1.367609</v>
      </c>
      <c r="Q280" s="295">
        <v>3.616699</v>
      </c>
      <c r="R280" s="295">
        <v>4.717686</v>
      </c>
      <c r="S280" s="295">
        <v>0.0003492607</v>
      </c>
      <c r="T280" s="295">
        <v>0.0007485435</v>
      </c>
      <c r="U280" s="295">
        <v>0.0005785711</v>
      </c>
      <c r="V280" s="295">
        <v>0.04975384</v>
      </c>
      <c r="W280" s="295">
        <v>6.003131E-06</v>
      </c>
      <c r="X280" s="295">
        <v>7.597623E-05</v>
      </c>
      <c r="Y280" s="295">
        <v>0</v>
      </c>
      <c r="Z280" s="295">
        <v>3.151323E-05</v>
      </c>
    </row>
    <row r="281" spans="1:26" s="294" customFormat="1" ht="12.75">
      <c r="A281" s="294">
        <v>2005</v>
      </c>
      <c r="B281" s="294" t="s">
        <v>427</v>
      </c>
      <c r="C281" s="294" t="s">
        <v>428</v>
      </c>
      <c r="D281" s="294">
        <v>2270002048</v>
      </c>
      <c r="E281" s="294" t="s">
        <v>543</v>
      </c>
      <c r="F281" s="294" t="s">
        <v>540</v>
      </c>
      <c r="G281" s="294">
        <v>120</v>
      </c>
      <c r="H281" s="294" t="s">
        <v>446</v>
      </c>
      <c r="I281" s="294" t="s">
        <v>432</v>
      </c>
      <c r="J281" s="294" t="s">
        <v>437</v>
      </c>
      <c r="K281" s="294" t="s">
        <v>434</v>
      </c>
      <c r="L281" s="294" t="s">
        <v>435</v>
      </c>
      <c r="M281" s="294" t="s">
        <v>10</v>
      </c>
      <c r="N281" s="294" t="s">
        <v>10</v>
      </c>
      <c r="O281" s="294" t="s">
        <v>10</v>
      </c>
      <c r="P281" s="295">
        <v>91.23906</v>
      </c>
      <c r="Q281" s="295">
        <v>241.2854</v>
      </c>
      <c r="R281" s="295">
        <v>833.2932</v>
      </c>
      <c r="S281" s="295">
        <v>0.02580647</v>
      </c>
      <c r="T281" s="295">
        <v>0.07004456</v>
      </c>
      <c r="U281" s="295">
        <v>0.1433008</v>
      </c>
      <c r="V281" s="295">
        <v>9.035845</v>
      </c>
      <c r="W281" s="295">
        <v>0.0009892877</v>
      </c>
      <c r="X281" s="295">
        <v>0.01350369</v>
      </c>
      <c r="Y281" s="295">
        <v>0</v>
      </c>
      <c r="Z281" s="295">
        <v>0.002328476</v>
      </c>
    </row>
    <row r="282" spans="1:26" s="294" customFormat="1" ht="12.75">
      <c r="A282" s="294">
        <v>2005</v>
      </c>
      <c r="B282" s="294" t="s">
        <v>427</v>
      </c>
      <c r="C282" s="294" t="s">
        <v>428</v>
      </c>
      <c r="D282" s="294">
        <v>2270002048</v>
      </c>
      <c r="E282" s="294" t="s">
        <v>543</v>
      </c>
      <c r="F282" s="294" t="s">
        <v>540</v>
      </c>
      <c r="G282" s="294">
        <v>175</v>
      </c>
      <c r="H282" s="294" t="s">
        <v>446</v>
      </c>
      <c r="I282" s="294" t="s">
        <v>432</v>
      </c>
      <c r="J282" s="294" t="s">
        <v>437</v>
      </c>
      <c r="K282" s="294" t="s">
        <v>434</v>
      </c>
      <c r="L282" s="294" t="s">
        <v>435</v>
      </c>
      <c r="M282" s="294" t="s">
        <v>10</v>
      </c>
      <c r="N282" s="294" t="s">
        <v>10</v>
      </c>
      <c r="O282" s="294" t="s">
        <v>10</v>
      </c>
      <c r="P282" s="295">
        <v>311.7172</v>
      </c>
      <c r="Q282" s="295">
        <v>824.3491</v>
      </c>
      <c r="R282" s="295">
        <v>4675.974</v>
      </c>
      <c r="S282" s="295">
        <v>0.09543592</v>
      </c>
      <c r="T282" s="295">
        <v>0.316144</v>
      </c>
      <c r="U282" s="295">
        <v>0.7394395</v>
      </c>
      <c r="V282" s="295">
        <v>51.03143</v>
      </c>
      <c r="W282" s="295">
        <v>0.005359116</v>
      </c>
      <c r="X282" s="295">
        <v>0.04219975</v>
      </c>
      <c r="Y282" s="295">
        <v>0</v>
      </c>
      <c r="Z282" s="295">
        <v>0.008611031</v>
      </c>
    </row>
    <row r="283" spans="1:26" s="294" customFormat="1" ht="12.75">
      <c r="A283" s="294">
        <v>2005</v>
      </c>
      <c r="B283" s="294" t="s">
        <v>427</v>
      </c>
      <c r="C283" s="294" t="s">
        <v>428</v>
      </c>
      <c r="D283" s="294">
        <v>2270002048</v>
      </c>
      <c r="E283" s="294" t="s">
        <v>543</v>
      </c>
      <c r="F283" s="294" t="s">
        <v>540</v>
      </c>
      <c r="G283" s="294">
        <v>250</v>
      </c>
      <c r="H283" s="294" t="s">
        <v>446</v>
      </c>
      <c r="I283" s="294" t="s">
        <v>432</v>
      </c>
      <c r="J283" s="294" t="s">
        <v>433</v>
      </c>
      <c r="K283" s="294" t="s">
        <v>434</v>
      </c>
      <c r="L283" s="294" t="s">
        <v>435</v>
      </c>
      <c r="M283" s="294" t="s">
        <v>10</v>
      </c>
      <c r="N283" s="294" t="s">
        <v>10</v>
      </c>
      <c r="O283" s="294" t="s">
        <v>10</v>
      </c>
      <c r="P283" s="295">
        <v>193.419</v>
      </c>
      <c r="Q283" s="295">
        <v>511.5046</v>
      </c>
      <c r="R283" s="295">
        <v>4006.724</v>
      </c>
      <c r="S283" s="295">
        <v>0.060558</v>
      </c>
      <c r="T283" s="295">
        <v>0.1674458</v>
      </c>
      <c r="U283" s="295">
        <v>0.6060714</v>
      </c>
      <c r="V283" s="295">
        <v>43.97882</v>
      </c>
      <c r="W283" s="295">
        <v>0.00461848</v>
      </c>
      <c r="X283" s="295">
        <v>0.02429758</v>
      </c>
      <c r="Y283" s="295">
        <v>0</v>
      </c>
      <c r="Z283" s="295">
        <v>0.00546405</v>
      </c>
    </row>
    <row r="284" spans="1:26" s="294" customFormat="1" ht="12.75">
      <c r="A284" s="294">
        <v>2005</v>
      </c>
      <c r="B284" s="294" t="s">
        <v>427</v>
      </c>
      <c r="C284" s="294" t="s">
        <v>428</v>
      </c>
      <c r="D284" s="294">
        <v>2270002048</v>
      </c>
      <c r="E284" s="294" t="s">
        <v>543</v>
      </c>
      <c r="F284" s="294" t="s">
        <v>540</v>
      </c>
      <c r="G284" s="294">
        <v>500</v>
      </c>
      <c r="H284" s="294" t="s">
        <v>446</v>
      </c>
      <c r="I284" s="294" t="s">
        <v>432</v>
      </c>
      <c r="J284" s="294" t="s">
        <v>433</v>
      </c>
      <c r="K284" s="294" t="s">
        <v>434</v>
      </c>
      <c r="L284" s="294" t="s">
        <v>435</v>
      </c>
      <c r="M284" s="294" t="s">
        <v>10</v>
      </c>
      <c r="N284" s="294" t="s">
        <v>10</v>
      </c>
      <c r="O284" s="294" t="s">
        <v>10</v>
      </c>
      <c r="P284" s="295">
        <v>5.470437</v>
      </c>
      <c r="Q284" s="295">
        <v>14.4668</v>
      </c>
      <c r="R284" s="295">
        <v>151.2998</v>
      </c>
      <c r="S284" s="295">
        <v>0.002015935</v>
      </c>
      <c r="T284" s="295">
        <v>0.00847175</v>
      </c>
      <c r="U284" s="295">
        <v>0.02073676</v>
      </c>
      <c r="V284" s="295">
        <v>1.658461</v>
      </c>
      <c r="W284" s="295">
        <v>0.0001519311</v>
      </c>
      <c r="X284" s="295">
        <v>0.0008128075</v>
      </c>
      <c r="Y284" s="295">
        <v>0</v>
      </c>
      <c r="Z284" s="295">
        <v>0.0001818946</v>
      </c>
    </row>
    <row r="285" spans="1:26" s="294" customFormat="1" ht="12.75">
      <c r="A285" s="294">
        <v>2005</v>
      </c>
      <c r="B285" s="294" t="s">
        <v>427</v>
      </c>
      <c r="C285" s="294" t="s">
        <v>428</v>
      </c>
      <c r="D285" s="294">
        <v>2270002048</v>
      </c>
      <c r="E285" s="294" t="s">
        <v>543</v>
      </c>
      <c r="F285" s="294" t="s">
        <v>540</v>
      </c>
      <c r="G285" s="294">
        <v>750</v>
      </c>
      <c r="H285" s="294" t="s">
        <v>446</v>
      </c>
      <c r="I285" s="294" t="s">
        <v>432</v>
      </c>
      <c r="J285" s="294" t="s">
        <v>433</v>
      </c>
      <c r="K285" s="294" t="s">
        <v>434</v>
      </c>
      <c r="L285" s="294" t="s">
        <v>435</v>
      </c>
      <c r="M285" s="294" t="s">
        <v>10</v>
      </c>
      <c r="N285" s="294" t="s">
        <v>10</v>
      </c>
      <c r="O285" s="294" t="s">
        <v>10</v>
      </c>
      <c r="P285" s="295">
        <v>0.07156295</v>
      </c>
      <c r="Q285" s="295">
        <v>0.1892512</v>
      </c>
      <c r="R285" s="295">
        <v>4.189815</v>
      </c>
      <c r="S285" s="295">
        <v>5.679046E-05</v>
      </c>
      <c r="T285" s="295">
        <v>0.0002345805</v>
      </c>
      <c r="U285" s="295">
        <v>0.0005884698</v>
      </c>
      <c r="V285" s="295">
        <v>0.04592231</v>
      </c>
      <c r="W285" s="295">
        <v>4.309538E-06</v>
      </c>
      <c r="X285" s="295">
        <v>2.276513E-05</v>
      </c>
      <c r="Y285" s="295">
        <v>0</v>
      </c>
      <c r="Z285" s="295">
        <v>5.124113E-06</v>
      </c>
    </row>
    <row r="286" spans="1:26" s="294" customFormat="1" ht="12.75">
      <c r="A286" s="294">
        <v>2005</v>
      </c>
      <c r="B286" s="294" t="s">
        <v>427</v>
      </c>
      <c r="C286" s="294" t="s">
        <v>428</v>
      </c>
      <c r="D286" s="294">
        <v>2270002051</v>
      </c>
      <c r="E286" s="294" t="s">
        <v>544</v>
      </c>
      <c r="F286" s="294" t="s">
        <v>540</v>
      </c>
      <c r="G286" s="294">
        <v>175</v>
      </c>
      <c r="H286" s="294" t="s">
        <v>446</v>
      </c>
      <c r="I286" s="294" t="s">
        <v>432</v>
      </c>
      <c r="J286" s="294" t="s">
        <v>437</v>
      </c>
      <c r="K286" s="294" t="s">
        <v>434</v>
      </c>
      <c r="L286" s="294" t="s">
        <v>435</v>
      </c>
      <c r="M286" s="294" t="s">
        <v>10</v>
      </c>
      <c r="N286" s="294" t="s">
        <v>10</v>
      </c>
      <c r="O286" s="294" t="s">
        <v>10</v>
      </c>
      <c r="P286" s="295">
        <v>6.349616</v>
      </c>
      <c r="Q286" s="295">
        <v>34.60215</v>
      </c>
      <c r="R286" s="295">
        <v>198.1472</v>
      </c>
      <c r="S286" s="295">
        <v>0.004095545</v>
      </c>
      <c r="T286" s="295">
        <v>0.01343692</v>
      </c>
      <c r="U286" s="295">
        <v>0.0308241</v>
      </c>
      <c r="V286" s="295">
        <v>2.162209</v>
      </c>
      <c r="W286" s="295">
        <v>0.0002270666</v>
      </c>
      <c r="X286" s="295">
        <v>0.001834119</v>
      </c>
      <c r="Y286" s="295">
        <v>0</v>
      </c>
      <c r="Z286" s="295">
        <v>0.0003695344</v>
      </c>
    </row>
    <row r="287" spans="1:26" s="294" customFormat="1" ht="12.75">
      <c r="A287" s="294">
        <v>2005</v>
      </c>
      <c r="B287" s="294" t="s">
        <v>427</v>
      </c>
      <c r="C287" s="294" t="s">
        <v>428</v>
      </c>
      <c r="D287" s="294">
        <v>2270002051</v>
      </c>
      <c r="E287" s="294" t="s">
        <v>544</v>
      </c>
      <c r="F287" s="294" t="s">
        <v>540</v>
      </c>
      <c r="G287" s="294">
        <v>250</v>
      </c>
      <c r="H287" s="294" t="s">
        <v>446</v>
      </c>
      <c r="I287" s="294" t="s">
        <v>432</v>
      </c>
      <c r="J287" s="294" t="s">
        <v>433</v>
      </c>
      <c r="K287" s="294" t="s">
        <v>434</v>
      </c>
      <c r="L287" s="294" t="s">
        <v>435</v>
      </c>
      <c r="M287" s="294" t="s">
        <v>10</v>
      </c>
      <c r="N287" s="294" t="s">
        <v>10</v>
      </c>
      <c r="O287" s="294" t="s">
        <v>10</v>
      </c>
      <c r="P287" s="295">
        <v>46.88946</v>
      </c>
      <c r="Q287" s="295">
        <v>255.5236</v>
      </c>
      <c r="R287" s="295">
        <v>1935.332</v>
      </c>
      <c r="S287" s="295">
        <v>0.02798718</v>
      </c>
      <c r="T287" s="295">
        <v>0.07384832</v>
      </c>
      <c r="U287" s="295">
        <v>0.2862241</v>
      </c>
      <c r="V287" s="295">
        <v>21.25903</v>
      </c>
      <c r="W287" s="295">
        <v>0.002232539</v>
      </c>
      <c r="X287" s="295">
        <v>0.01087935</v>
      </c>
      <c r="Y287" s="295">
        <v>0</v>
      </c>
      <c r="Z287" s="295">
        <v>0.002525238</v>
      </c>
    </row>
    <row r="288" spans="1:26" s="294" customFormat="1" ht="12.75">
      <c r="A288" s="294">
        <v>2005</v>
      </c>
      <c r="B288" s="294" t="s">
        <v>427</v>
      </c>
      <c r="C288" s="294" t="s">
        <v>428</v>
      </c>
      <c r="D288" s="294">
        <v>2270002051</v>
      </c>
      <c r="E288" s="294" t="s">
        <v>544</v>
      </c>
      <c r="F288" s="294" t="s">
        <v>540</v>
      </c>
      <c r="G288" s="294">
        <v>500</v>
      </c>
      <c r="H288" s="294" t="s">
        <v>446</v>
      </c>
      <c r="I288" s="294" t="s">
        <v>432</v>
      </c>
      <c r="J288" s="294" t="s">
        <v>433</v>
      </c>
      <c r="K288" s="294" t="s">
        <v>434</v>
      </c>
      <c r="L288" s="294" t="s">
        <v>435</v>
      </c>
      <c r="M288" s="294" t="s">
        <v>10</v>
      </c>
      <c r="N288" s="294" t="s">
        <v>10</v>
      </c>
      <c r="O288" s="294" t="s">
        <v>10</v>
      </c>
      <c r="P288" s="295">
        <v>66.036</v>
      </c>
      <c r="Q288" s="295">
        <v>359.8624</v>
      </c>
      <c r="R288" s="295">
        <v>4458.604</v>
      </c>
      <c r="S288" s="295">
        <v>0.0576384</v>
      </c>
      <c r="T288" s="295">
        <v>0.2004359</v>
      </c>
      <c r="U288" s="295">
        <v>0.5893685</v>
      </c>
      <c r="V288" s="295">
        <v>48.95737</v>
      </c>
      <c r="W288" s="295">
        <v>0.004484971</v>
      </c>
      <c r="X288" s="295">
        <v>0.02240152</v>
      </c>
      <c r="Y288" s="295">
        <v>0</v>
      </c>
      <c r="Z288" s="295">
        <v>0.00520062</v>
      </c>
    </row>
    <row r="289" spans="1:26" s="294" customFormat="1" ht="12.75">
      <c r="A289" s="294">
        <v>2005</v>
      </c>
      <c r="B289" s="294" t="s">
        <v>427</v>
      </c>
      <c r="C289" s="294" t="s">
        <v>428</v>
      </c>
      <c r="D289" s="294">
        <v>2270002051</v>
      </c>
      <c r="E289" s="294" t="s">
        <v>544</v>
      </c>
      <c r="F289" s="294" t="s">
        <v>540</v>
      </c>
      <c r="G289" s="294">
        <v>750</v>
      </c>
      <c r="H289" s="294" t="s">
        <v>446</v>
      </c>
      <c r="I289" s="294" t="s">
        <v>432</v>
      </c>
      <c r="J289" s="294" t="s">
        <v>433</v>
      </c>
      <c r="K289" s="294" t="s">
        <v>434</v>
      </c>
      <c r="L289" s="294" t="s">
        <v>435</v>
      </c>
      <c r="M289" s="294" t="s">
        <v>10</v>
      </c>
      <c r="N289" s="294" t="s">
        <v>10</v>
      </c>
      <c r="O289" s="294" t="s">
        <v>10</v>
      </c>
      <c r="P289" s="295">
        <v>15.00436</v>
      </c>
      <c r="Q289" s="295">
        <v>81.76611</v>
      </c>
      <c r="R289" s="295">
        <v>1643.324</v>
      </c>
      <c r="S289" s="295">
        <v>0.02148313</v>
      </c>
      <c r="T289" s="295">
        <v>0.07387135</v>
      </c>
      <c r="U289" s="295">
        <v>0.2239019</v>
      </c>
      <c r="V289" s="295">
        <v>18.0434</v>
      </c>
      <c r="W289" s="295">
        <v>0.001693267</v>
      </c>
      <c r="X289" s="295">
        <v>0.008388725</v>
      </c>
      <c r="Y289" s="295">
        <v>0</v>
      </c>
      <c r="Z289" s="295">
        <v>0.001938388</v>
      </c>
    </row>
    <row r="290" spans="1:26" s="294" customFormat="1" ht="12.75">
      <c r="A290" s="294">
        <v>2005</v>
      </c>
      <c r="B290" s="294" t="s">
        <v>427</v>
      </c>
      <c r="C290" s="294" t="s">
        <v>428</v>
      </c>
      <c r="D290" s="294">
        <v>2270002051</v>
      </c>
      <c r="E290" s="294" t="s">
        <v>544</v>
      </c>
      <c r="F290" s="294" t="s">
        <v>540</v>
      </c>
      <c r="G290" s="294">
        <v>1000</v>
      </c>
      <c r="H290" s="294" t="s">
        <v>446</v>
      </c>
      <c r="I290" s="294" t="s">
        <v>432</v>
      </c>
      <c r="J290" s="294" t="s">
        <v>433</v>
      </c>
      <c r="K290" s="294" t="s">
        <v>434</v>
      </c>
      <c r="L290" s="294" t="s">
        <v>435</v>
      </c>
      <c r="M290" s="294" t="s">
        <v>10</v>
      </c>
      <c r="N290" s="294" t="s">
        <v>10</v>
      </c>
      <c r="O290" s="294" t="s">
        <v>10</v>
      </c>
      <c r="P290" s="295">
        <v>7.037024</v>
      </c>
      <c r="Q290" s="295">
        <v>38.30983</v>
      </c>
      <c r="R290" s="295">
        <v>1091.08</v>
      </c>
      <c r="S290" s="295">
        <v>0.01625741</v>
      </c>
      <c r="T290" s="295">
        <v>0.05906719</v>
      </c>
      <c r="U290" s="295">
        <v>0.1719658</v>
      </c>
      <c r="V290" s="295">
        <v>11.95579</v>
      </c>
      <c r="W290" s="295">
        <v>0.00112198</v>
      </c>
      <c r="X290" s="295">
        <v>0.005604902</v>
      </c>
      <c r="Y290" s="295">
        <v>0</v>
      </c>
      <c r="Z290" s="295">
        <v>0.00146688</v>
      </c>
    </row>
    <row r="291" spans="1:26" s="294" customFormat="1" ht="12.75">
      <c r="A291" s="294">
        <v>2005</v>
      </c>
      <c r="B291" s="294" t="s">
        <v>427</v>
      </c>
      <c r="C291" s="294" t="s">
        <v>428</v>
      </c>
      <c r="D291" s="294">
        <v>2270002054</v>
      </c>
      <c r="E291" s="294" t="s">
        <v>478</v>
      </c>
      <c r="F291" s="294" t="s">
        <v>540</v>
      </c>
      <c r="G291" s="294">
        <v>50</v>
      </c>
      <c r="H291" s="294" t="s">
        <v>446</v>
      </c>
      <c r="I291" s="294" t="s">
        <v>432</v>
      </c>
      <c r="J291" s="294" t="s">
        <v>437</v>
      </c>
      <c r="K291" s="294" t="s">
        <v>434</v>
      </c>
      <c r="L291" s="294" t="s">
        <v>437</v>
      </c>
      <c r="M291" s="294" t="s">
        <v>10</v>
      </c>
      <c r="N291" s="294" t="s">
        <v>10</v>
      </c>
      <c r="O291" s="294" t="s">
        <v>10</v>
      </c>
      <c r="P291" s="295">
        <v>15.62982</v>
      </c>
      <c r="Q291" s="295">
        <v>40.92989</v>
      </c>
      <c r="R291" s="295">
        <v>84.99211</v>
      </c>
      <c r="S291" s="295">
        <v>0.005793695</v>
      </c>
      <c r="T291" s="295">
        <v>0.01250432</v>
      </c>
      <c r="U291" s="295">
        <v>0.01025254</v>
      </c>
      <c r="V291" s="295">
        <v>0.8999729</v>
      </c>
      <c r="W291" s="295">
        <v>0.0001085878</v>
      </c>
      <c r="X291" s="295">
        <v>0.001285553</v>
      </c>
      <c r="Y291" s="295">
        <v>0</v>
      </c>
      <c r="Z291" s="295">
        <v>0.0005227559</v>
      </c>
    </row>
    <row r="292" spans="1:26" s="294" customFormat="1" ht="12.75">
      <c r="A292" s="294">
        <v>2005</v>
      </c>
      <c r="B292" s="294" t="s">
        <v>427</v>
      </c>
      <c r="C292" s="294" t="s">
        <v>428</v>
      </c>
      <c r="D292" s="294">
        <v>2270002054</v>
      </c>
      <c r="E292" s="294" t="s">
        <v>478</v>
      </c>
      <c r="F292" s="294" t="s">
        <v>540</v>
      </c>
      <c r="G292" s="294">
        <v>120</v>
      </c>
      <c r="H292" s="294" t="s">
        <v>446</v>
      </c>
      <c r="I292" s="294" t="s">
        <v>432</v>
      </c>
      <c r="J292" s="294" t="s">
        <v>437</v>
      </c>
      <c r="K292" s="294" t="s">
        <v>434</v>
      </c>
      <c r="L292" s="294" t="s">
        <v>437</v>
      </c>
      <c r="M292" s="294" t="s">
        <v>10</v>
      </c>
      <c r="N292" s="294" t="s">
        <v>10</v>
      </c>
      <c r="O292" s="294" t="s">
        <v>10</v>
      </c>
      <c r="P292" s="295">
        <v>44.05655</v>
      </c>
      <c r="Q292" s="295">
        <v>115.3711</v>
      </c>
      <c r="R292" s="295">
        <v>441.4331</v>
      </c>
      <c r="S292" s="295">
        <v>0.01298088</v>
      </c>
      <c r="T292" s="295">
        <v>0.03573889</v>
      </c>
      <c r="U292" s="295">
        <v>0.07313944</v>
      </c>
      <c r="V292" s="295">
        <v>4.791732</v>
      </c>
      <c r="W292" s="295">
        <v>0.0005246217</v>
      </c>
      <c r="X292" s="295">
        <v>0.006700227</v>
      </c>
      <c r="Y292" s="295">
        <v>0</v>
      </c>
      <c r="Z292" s="295">
        <v>0.001171244</v>
      </c>
    </row>
    <row r="293" spans="1:26" s="294" customFormat="1" ht="12.75">
      <c r="A293" s="294">
        <v>2005</v>
      </c>
      <c r="B293" s="294" t="s">
        <v>427</v>
      </c>
      <c r="C293" s="294" t="s">
        <v>428</v>
      </c>
      <c r="D293" s="294">
        <v>2270002054</v>
      </c>
      <c r="E293" s="294" t="s">
        <v>478</v>
      </c>
      <c r="F293" s="294" t="s">
        <v>540</v>
      </c>
      <c r="G293" s="294">
        <v>175</v>
      </c>
      <c r="H293" s="294" t="s">
        <v>446</v>
      </c>
      <c r="I293" s="294" t="s">
        <v>432</v>
      </c>
      <c r="J293" s="294" t="s">
        <v>437</v>
      </c>
      <c r="K293" s="294" t="s">
        <v>434</v>
      </c>
      <c r="L293" s="294" t="s">
        <v>437</v>
      </c>
      <c r="M293" s="294" t="s">
        <v>10</v>
      </c>
      <c r="N293" s="294" t="s">
        <v>10</v>
      </c>
      <c r="O293" s="294" t="s">
        <v>10</v>
      </c>
      <c r="P293" s="295">
        <v>18.6581</v>
      </c>
      <c r="Q293" s="295">
        <v>48.86006</v>
      </c>
      <c r="R293" s="295">
        <v>373.7754</v>
      </c>
      <c r="S293" s="295">
        <v>0.007238862</v>
      </c>
      <c r="T293" s="295">
        <v>0.02421447</v>
      </c>
      <c r="U293" s="295">
        <v>0.0570224</v>
      </c>
      <c r="V293" s="295">
        <v>4.082503</v>
      </c>
      <c r="W293" s="295">
        <v>0.0004287282</v>
      </c>
      <c r="X293" s="295">
        <v>0.003148145</v>
      </c>
      <c r="Y293" s="295">
        <v>0</v>
      </c>
      <c r="Z293" s="295">
        <v>0.0006531509</v>
      </c>
    </row>
    <row r="294" spans="1:26" s="294" customFormat="1" ht="12.75">
      <c r="A294" s="294">
        <v>2005</v>
      </c>
      <c r="B294" s="294" t="s">
        <v>427</v>
      </c>
      <c r="C294" s="294" t="s">
        <v>428</v>
      </c>
      <c r="D294" s="294">
        <v>2270002054</v>
      </c>
      <c r="E294" s="294" t="s">
        <v>478</v>
      </c>
      <c r="F294" s="294" t="s">
        <v>540</v>
      </c>
      <c r="G294" s="294">
        <v>250</v>
      </c>
      <c r="H294" s="294" t="s">
        <v>446</v>
      </c>
      <c r="I294" s="294" t="s">
        <v>432</v>
      </c>
      <c r="J294" s="294" t="s">
        <v>433</v>
      </c>
      <c r="K294" s="294" t="s">
        <v>434</v>
      </c>
      <c r="L294" s="294" t="s">
        <v>437</v>
      </c>
      <c r="M294" s="294" t="s">
        <v>10</v>
      </c>
      <c r="N294" s="294" t="s">
        <v>10</v>
      </c>
      <c r="O294" s="294" t="s">
        <v>10</v>
      </c>
      <c r="P294" s="295">
        <v>1.856041</v>
      </c>
      <c r="Q294" s="295">
        <v>4.860425</v>
      </c>
      <c r="R294" s="295">
        <v>54.03515</v>
      </c>
      <c r="S294" s="295">
        <v>0.0007431077</v>
      </c>
      <c r="T294" s="295">
        <v>0.002054025</v>
      </c>
      <c r="U294" s="295">
        <v>0.00781492</v>
      </c>
      <c r="V294" s="295">
        <v>0.5937322</v>
      </c>
      <c r="W294" s="295">
        <v>6.235138E-05</v>
      </c>
      <c r="X294" s="295">
        <v>0.0002941725</v>
      </c>
      <c r="Y294" s="295">
        <v>0</v>
      </c>
      <c r="Z294" s="295">
        <v>6.704942E-05</v>
      </c>
    </row>
    <row r="295" spans="1:26" s="294" customFormat="1" ht="12.75">
      <c r="A295" s="294">
        <v>2005</v>
      </c>
      <c r="B295" s="294" t="s">
        <v>427</v>
      </c>
      <c r="C295" s="294" t="s">
        <v>428</v>
      </c>
      <c r="D295" s="294">
        <v>2270002054</v>
      </c>
      <c r="E295" s="294" t="s">
        <v>478</v>
      </c>
      <c r="F295" s="294" t="s">
        <v>540</v>
      </c>
      <c r="G295" s="294">
        <v>500</v>
      </c>
      <c r="H295" s="294" t="s">
        <v>446</v>
      </c>
      <c r="I295" s="294" t="s">
        <v>432</v>
      </c>
      <c r="J295" s="294" t="s">
        <v>433</v>
      </c>
      <c r="K295" s="294" t="s">
        <v>434</v>
      </c>
      <c r="L295" s="294" t="s">
        <v>437</v>
      </c>
      <c r="M295" s="294" t="s">
        <v>10</v>
      </c>
      <c r="N295" s="294" t="s">
        <v>10</v>
      </c>
      <c r="O295" s="294" t="s">
        <v>10</v>
      </c>
      <c r="P295" s="295">
        <v>10.45244</v>
      </c>
      <c r="Q295" s="295">
        <v>27.37186</v>
      </c>
      <c r="R295" s="295">
        <v>465.4267</v>
      </c>
      <c r="S295" s="295">
        <v>0.005642529</v>
      </c>
      <c r="T295" s="295">
        <v>0.02286499</v>
      </c>
      <c r="U295" s="295">
        <v>0.06148256</v>
      </c>
      <c r="V295" s="295">
        <v>5.109096</v>
      </c>
      <c r="W295" s="295">
        <v>0.0004680429</v>
      </c>
      <c r="X295" s="295">
        <v>0.002264121</v>
      </c>
      <c r="Y295" s="295">
        <v>0</v>
      </c>
      <c r="Z295" s="295">
        <v>0.0005091163</v>
      </c>
    </row>
    <row r="296" spans="1:26" s="294" customFormat="1" ht="12.75">
      <c r="A296" s="294">
        <v>2005</v>
      </c>
      <c r="B296" s="294" t="s">
        <v>427</v>
      </c>
      <c r="C296" s="294" t="s">
        <v>428</v>
      </c>
      <c r="D296" s="294">
        <v>2270002054</v>
      </c>
      <c r="E296" s="294" t="s">
        <v>478</v>
      </c>
      <c r="F296" s="294" t="s">
        <v>540</v>
      </c>
      <c r="G296" s="294">
        <v>750</v>
      </c>
      <c r="H296" s="294" t="s">
        <v>446</v>
      </c>
      <c r="I296" s="294" t="s">
        <v>432</v>
      </c>
      <c r="J296" s="294" t="s">
        <v>433</v>
      </c>
      <c r="K296" s="294" t="s">
        <v>434</v>
      </c>
      <c r="L296" s="294" t="s">
        <v>437</v>
      </c>
      <c r="M296" s="294" t="s">
        <v>10</v>
      </c>
      <c r="N296" s="294" t="s">
        <v>10</v>
      </c>
      <c r="O296" s="294" t="s">
        <v>10</v>
      </c>
      <c r="P296" s="295">
        <v>0.1192716</v>
      </c>
      <c r="Q296" s="295">
        <v>0.312337</v>
      </c>
      <c r="R296" s="295">
        <v>8.367201</v>
      </c>
      <c r="S296" s="295">
        <v>0.0001021335</v>
      </c>
      <c r="T296" s="295">
        <v>0.000392595</v>
      </c>
      <c r="U296" s="295">
        <v>0.00112726</v>
      </c>
      <c r="V296" s="295">
        <v>0.09187481</v>
      </c>
      <c r="W296" s="295">
        <v>8.621911E-06</v>
      </c>
      <c r="X296" s="295">
        <v>4.034367E-05</v>
      </c>
      <c r="Y296" s="295">
        <v>0</v>
      </c>
      <c r="Z296" s="295">
        <v>9.215345E-06</v>
      </c>
    </row>
    <row r="297" spans="1:26" s="294" customFormat="1" ht="12.75">
      <c r="A297" s="294">
        <v>2005</v>
      </c>
      <c r="B297" s="294" t="s">
        <v>427</v>
      </c>
      <c r="C297" s="294" t="s">
        <v>428</v>
      </c>
      <c r="D297" s="294">
        <v>2270002054</v>
      </c>
      <c r="E297" s="294" t="s">
        <v>478</v>
      </c>
      <c r="F297" s="294" t="s">
        <v>540</v>
      </c>
      <c r="G297" s="294">
        <v>9999</v>
      </c>
      <c r="H297" s="294" t="s">
        <v>446</v>
      </c>
      <c r="I297" s="294" t="s">
        <v>432</v>
      </c>
      <c r="J297" s="294" t="s">
        <v>433</v>
      </c>
      <c r="K297" s="294" t="s">
        <v>434</v>
      </c>
      <c r="L297" s="294" t="s">
        <v>437</v>
      </c>
      <c r="M297" s="294" t="s">
        <v>10</v>
      </c>
      <c r="N297" s="294" t="s">
        <v>10</v>
      </c>
      <c r="O297" s="294" t="s">
        <v>10</v>
      </c>
      <c r="P297" s="295">
        <v>0.1192716</v>
      </c>
      <c r="Q297" s="295">
        <v>0.312337</v>
      </c>
      <c r="R297" s="295">
        <v>18.63276</v>
      </c>
      <c r="S297" s="295">
        <v>0.0002768267</v>
      </c>
      <c r="T297" s="295">
        <v>0.00109074</v>
      </c>
      <c r="U297" s="295">
        <v>0.002890511</v>
      </c>
      <c r="V297" s="295">
        <v>0.2040476</v>
      </c>
      <c r="W297" s="295">
        <v>1.914865E-05</v>
      </c>
      <c r="X297" s="295">
        <v>9.634084E-05</v>
      </c>
      <c r="Y297" s="295">
        <v>0</v>
      </c>
      <c r="Z297" s="295">
        <v>2.497763E-05</v>
      </c>
    </row>
    <row r="298" spans="1:26" s="294" customFormat="1" ht="12.75">
      <c r="A298" s="294">
        <v>2005</v>
      </c>
      <c r="B298" s="294" t="s">
        <v>427</v>
      </c>
      <c r="C298" s="294" t="s">
        <v>428</v>
      </c>
      <c r="D298" s="294">
        <v>2270002057</v>
      </c>
      <c r="E298" s="294" t="s">
        <v>479</v>
      </c>
      <c r="F298" s="294" t="s">
        <v>540</v>
      </c>
      <c r="G298" s="294">
        <v>50</v>
      </c>
      <c r="H298" s="294" t="s">
        <v>446</v>
      </c>
      <c r="I298" s="294" t="s">
        <v>432</v>
      </c>
      <c r="J298" s="294" t="s">
        <v>437</v>
      </c>
      <c r="K298" s="294" t="s">
        <v>434</v>
      </c>
      <c r="L298" s="294" t="s">
        <v>435</v>
      </c>
      <c r="M298" s="294" t="s">
        <v>10</v>
      </c>
      <c r="N298" s="294" t="s">
        <v>10</v>
      </c>
      <c r="O298" s="294" t="s">
        <v>10</v>
      </c>
      <c r="P298" s="295">
        <v>10.84319</v>
      </c>
      <c r="Q298" s="295">
        <v>33.68619</v>
      </c>
      <c r="R298" s="295">
        <v>53.92923</v>
      </c>
      <c r="S298" s="295">
        <v>0.003845974</v>
      </c>
      <c r="T298" s="295">
        <v>0.008299533</v>
      </c>
      <c r="U298" s="295">
        <v>0.00654207</v>
      </c>
      <c r="V298" s="295">
        <v>0.5697673</v>
      </c>
      <c r="W298" s="295">
        <v>6.874625E-05</v>
      </c>
      <c r="X298" s="295">
        <v>0.0008457003</v>
      </c>
      <c r="Y298" s="295">
        <v>0</v>
      </c>
      <c r="Z298" s="295">
        <v>0.0003470161</v>
      </c>
    </row>
    <row r="299" spans="1:26" s="294" customFormat="1" ht="12.75">
      <c r="A299" s="294">
        <v>2005</v>
      </c>
      <c r="B299" s="294" t="s">
        <v>427</v>
      </c>
      <c r="C299" s="294" t="s">
        <v>428</v>
      </c>
      <c r="D299" s="294">
        <v>2270002057</v>
      </c>
      <c r="E299" s="294" t="s">
        <v>479</v>
      </c>
      <c r="F299" s="294" t="s">
        <v>540</v>
      </c>
      <c r="G299" s="294">
        <v>120</v>
      </c>
      <c r="H299" s="294" t="s">
        <v>446</v>
      </c>
      <c r="I299" s="294" t="s">
        <v>432</v>
      </c>
      <c r="J299" s="294" t="s">
        <v>437</v>
      </c>
      <c r="K299" s="294" t="s">
        <v>434</v>
      </c>
      <c r="L299" s="294" t="s">
        <v>435</v>
      </c>
      <c r="M299" s="294" t="s">
        <v>10</v>
      </c>
      <c r="N299" s="294" t="s">
        <v>10</v>
      </c>
      <c r="O299" s="294" t="s">
        <v>10</v>
      </c>
      <c r="P299" s="295">
        <v>519.3007</v>
      </c>
      <c r="Q299" s="295">
        <v>1613.296</v>
      </c>
      <c r="R299" s="295">
        <v>4637.737</v>
      </c>
      <c r="S299" s="295">
        <v>0.137782</v>
      </c>
      <c r="T299" s="295">
        <v>0.379756</v>
      </c>
      <c r="U299" s="295">
        <v>0.7679657</v>
      </c>
      <c r="V299" s="295">
        <v>50.32979</v>
      </c>
      <c r="W299" s="295">
        <v>0.005510346</v>
      </c>
      <c r="X299" s="295">
        <v>0.07267535</v>
      </c>
      <c r="Y299" s="295">
        <v>0</v>
      </c>
      <c r="Z299" s="295">
        <v>0.01243185</v>
      </c>
    </row>
    <row r="300" spans="1:26" s="294" customFormat="1" ht="12.75">
      <c r="A300" s="294">
        <v>2005</v>
      </c>
      <c r="B300" s="294" t="s">
        <v>427</v>
      </c>
      <c r="C300" s="294" t="s">
        <v>428</v>
      </c>
      <c r="D300" s="294">
        <v>2270002057</v>
      </c>
      <c r="E300" s="294" t="s">
        <v>479</v>
      </c>
      <c r="F300" s="294" t="s">
        <v>540</v>
      </c>
      <c r="G300" s="294">
        <v>175</v>
      </c>
      <c r="H300" s="294" t="s">
        <v>446</v>
      </c>
      <c r="I300" s="294" t="s">
        <v>432</v>
      </c>
      <c r="J300" s="294" t="s">
        <v>437</v>
      </c>
      <c r="K300" s="294" t="s">
        <v>434</v>
      </c>
      <c r="L300" s="294" t="s">
        <v>435</v>
      </c>
      <c r="M300" s="294" t="s">
        <v>10</v>
      </c>
      <c r="N300" s="294" t="s">
        <v>10</v>
      </c>
      <c r="O300" s="294" t="s">
        <v>10</v>
      </c>
      <c r="P300" s="295">
        <v>66.52441</v>
      </c>
      <c r="Q300" s="295">
        <v>206.6693</v>
      </c>
      <c r="R300" s="295">
        <v>1180.779</v>
      </c>
      <c r="S300" s="295">
        <v>0.02307717</v>
      </c>
      <c r="T300" s="295">
        <v>0.07720903</v>
      </c>
      <c r="U300" s="295">
        <v>0.1801391</v>
      </c>
      <c r="V300" s="295">
        <v>12.89488</v>
      </c>
      <c r="W300" s="295">
        <v>0.001354169</v>
      </c>
      <c r="X300" s="295">
        <v>0.01016225</v>
      </c>
      <c r="Y300" s="295">
        <v>0</v>
      </c>
      <c r="Z300" s="295">
        <v>0.002082215</v>
      </c>
    </row>
    <row r="301" spans="1:26" s="294" customFormat="1" ht="12.75">
      <c r="A301" s="294">
        <v>2005</v>
      </c>
      <c r="B301" s="294" t="s">
        <v>427</v>
      </c>
      <c r="C301" s="294" t="s">
        <v>428</v>
      </c>
      <c r="D301" s="294">
        <v>2270002057</v>
      </c>
      <c r="E301" s="294" t="s">
        <v>479</v>
      </c>
      <c r="F301" s="294" t="s">
        <v>540</v>
      </c>
      <c r="G301" s="294">
        <v>250</v>
      </c>
      <c r="H301" s="294" t="s">
        <v>446</v>
      </c>
      <c r="I301" s="294" t="s">
        <v>432</v>
      </c>
      <c r="J301" s="294" t="s">
        <v>433</v>
      </c>
      <c r="K301" s="294" t="s">
        <v>434</v>
      </c>
      <c r="L301" s="294" t="s">
        <v>435</v>
      </c>
      <c r="M301" s="294" t="s">
        <v>10</v>
      </c>
      <c r="N301" s="294" t="s">
        <v>10</v>
      </c>
      <c r="O301" s="294" t="s">
        <v>10</v>
      </c>
      <c r="P301" s="295">
        <v>3.712082</v>
      </c>
      <c r="Q301" s="295">
        <v>11.53221</v>
      </c>
      <c r="R301" s="295">
        <v>89.56521</v>
      </c>
      <c r="S301" s="295">
        <v>0.001259931</v>
      </c>
      <c r="T301" s="295">
        <v>0.0034479</v>
      </c>
      <c r="U301" s="295">
        <v>0.01301457</v>
      </c>
      <c r="V301" s="295">
        <v>0.9839466</v>
      </c>
      <c r="W301" s="295">
        <v>0.0001033301</v>
      </c>
      <c r="X301" s="295">
        <v>0.0004995289</v>
      </c>
      <c r="Y301" s="295">
        <v>0</v>
      </c>
      <c r="Z301" s="295">
        <v>0.0001136815</v>
      </c>
    </row>
    <row r="302" spans="1:26" s="294" customFormat="1" ht="12.75">
      <c r="A302" s="294">
        <v>2005</v>
      </c>
      <c r="B302" s="294" t="s">
        <v>427</v>
      </c>
      <c r="C302" s="294" t="s">
        <v>428</v>
      </c>
      <c r="D302" s="294">
        <v>2270002057</v>
      </c>
      <c r="E302" s="294" t="s">
        <v>479</v>
      </c>
      <c r="F302" s="294" t="s">
        <v>540</v>
      </c>
      <c r="G302" s="294">
        <v>500</v>
      </c>
      <c r="H302" s="294" t="s">
        <v>446</v>
      </c>
      <c r="I302" s="294" t="s">
        <v>432</v>
      </c>
      <c r="J302" s="294" t="s">
        <v>433</v>
      </c>
      <c r="K302" s="294" t="s">
        <v>434</v>
      </c>
      <c r="L302" s="294" t="s">
        <v>435</v>
      </c>
      <c r="M302" s="294" t="s">
        <v>10</v>
      </c>
      <c r="N302" s="294" t="s">
        <v>10</v>
      </c>
      <c r="O302" s="294" t="s">
        <v>10</v>
      </c>
      <c r="P302" s="295">
        <v>2.442159</v>
      </c>
      <c r="Q302" s="295">
        <v>7.58698</v>
      </c>
      <c r="R302" s="295">
        <v>88.56049</v>
      </c>
      <c r="S302" s="295">
        <v>0.001099366</v>
      </c>
      <c r="T302" s="295">
        <v>0.004106351</v>
      </c>
      <c r="U302" s="295">
        <v>0.01165632</v>
      </c>
      <c r="V302" s="295">
        <v>0.9724257</v>
      </c>
      <c r="W302" s="295">
        <v>8.908362E-05</v>
      </c>
      <c r="X302" s="295">
        <v>0.0004407973</v>
      </c>
      <c r="Y302" s="295">
        <v>0</v>
      </c>
      <c r="Z302" s="295">
        <v>9.919403E-05</v>
      </c>
    </row>
    <row r="303" spans="1:26" s="294" customFormat="1" ht="12.75">
      <c r="A303" s="294">
        <v>2005</v>
      </c>
      <c r="B303" s="294" t="s">
        <v>427</v>
      </c>
      <c r="C303" s="294" t="s">
        <v>428</v>
      </c>
      <c r="D303" s="294">
        <v>2270002060</v>
      </c>
      <c r="E303" s="294" t="s">
        <v>480</v>
      </c>
      <c r="F303" s="294" t="s">
        <v>540</v>
      </c>
      <c r="G303" s="294">
        <v>25</v>
      </c>
      <c r="H303" s="294" t="s">
        <v>446</v>
      </c>
      <c r="I303" s="294" t="s">
        <v>432</v>
      </c>
      <c r="J303" s="294" t="s">
        <v>437</v>
      </c>
      <c r="K303" s="294" t="s">
        <v>434</v>
      </c>
      <c r="L303" s="294" t="s">
        <v>435</v>
      </c>
      <c r="M303" s="294" t="s">
        <v>10</v>
      </c>
      <c r="N303" s="294" t="s">
        <v>10</v>
      </c>
      <c r="O303" s="294" t="s">
        <v>10</v>
      </c>
      <c r="P303" s="295">
        <v>1.367609</v>
      </c>
      <c r="Q303" s="295">
        <v>3.588866</v>
      </c>
      <c r="R303" s="295">
        <v>2.769181</v>
      </c>
      <c r="S303" s="295">
        <v>4.536832E-05</v>
      </c>
      <c r="T303" s="295">
        <v>0.0001345324</v>
      </c>
      <c r="U303" s="295">
        <v>0.0002842071</v>
      </c>
      <c r="V303" s="295">
        <v>0.03035099</v>
      </c>
      <c r="W303" s="295">
        <v>3.594234E-06</v>
      </c>
      <c r="X303" s="295">
        <v>1.780481E-05</v>
      </c>
      <c r="Y303" s="295">
        <v>0</v>
      </c>
      <c r="Z303" s="295">
        <v>4.093511E-06</v>
      </c>
    </row>
    <row r="304" spans="1:26" s="294" customFormat="1" ht="12.75">
      <c r="A304" s="294">
        <v>2005</v>
      </c>
      <c r="B304" s="294" t="s">
        <v>427</v>
      </c>
      <c r="C304" s="294" t="s">
        <v>428</v>
      </c>
      <c r="D304" s="294">
        <v>2270002060</v>
      </c>
      <c r="E304" s="294" t="s">
        <v>480</v>
      </c>
      <c r="F304" s="294" t="s">
        <v>540</v>
      </c>
      <c r="G304" s="294">
        <v>50</v>
      </c>
      <c r="H304" s="294" t="s">
        <v>446</v>
      </c>
      <c r="I304" s="294" t="s">
        <v>432</v>
      </c>
      <c r="J304" s="294" t="s">
        <v>437</v>
      </c>
      <c r="K304" s="294" t="s">
        <v>434</v>
      </c>
      <c r="L304" s="294" t="s">
        <v>435</v>
      </c>
      <c r="M304" s="294" t="s">
        <v>10</v>
      </c>
      <c r="N304" s="294" t="s">
        <v>10</v>
      </c>
      <c r="O304" s="294" t="s">
        <v>10</v>
      </c>
      <c r="P304" s="295">
        <v>26.57069</v>
      </c>
      <c r="Q304" s="295">
        <v>71.60441</v>
      </c>
      <c r="R304" s="295">
        <v>105.593</v>
      </c>
      <c r="S304" s="295">
        <v>0.007730763</v>
      </c>
      <c r="T304" s="295">
        <v>0.01659157</v>
      </c>
      <c r="U304" s="295">
        <v>0.01291325</v>
      </c>
      <c r="V304" s="295">
        <v>1.114226</v>
      </c>
      <c r="W304" s="295">
        <v>0.0001344388</v>
      </c>
      <c r="X304" s="295">
        <v>0.001686382</v>
      </c>
      <c r="Y304" s="295">
        <v>0</v>
      </c>
      <c r="Z304" s="295">
        <v>0.0006975344</v>
      </c>
    </row>
    <row r="305" spans="1:26" s="294" customFormat="1" ht="12.75">
      <c r="A305" s="294">
        <v>2005</v>
      </c>
      <c r="B305" s="294" t="s">
        <v>427</v>
      </c>
      <c r="C305" s="294" t="s">
        <v>428</v>
      </c>
      <c r="D305" s="294">
        <v>2270002060</v>
      </c>
      <c r="E305" s="294" t="s">
        <v>480</v>
      </c>
      <c r="F305" s="294" t="s">
        <v>540</v>
      </c>
      <c r="G305" s="294">
        <v>120</v>
      </c>
      <c r="H305" s="294" t="s">
        <v>446</v>
      </c>
      <c r="I305" s="294" t="s">
        <v>432</v>
      </c>
      <c r="J305" s="294" t="s">
        <v>437</v>
      </c>
      <c r="K305" s="294" t="s">
        <v>434</v>
      </c>
      <c r="L305" s="294" t="s">
        <v>435</v>
      </c>
      <c r="M305" s="294" t="s">
        <v>10</v>
      </c>
      <c r="N305" s="294" t="s">
        <v>10</v>
      </c>
      <c r="O305" s="294" t="s">
        <v>10</v>
      </c>
      <c r="P305" s="295">
        <v>722.3907</v>
      </c>
      <c r="Q305" s="295">
        <v>1946.744</v>
      </c>
      <c r="R305" s="295">
        <v>5282.664</v>
      </c>
      <c r="S305" s="295">
        <v>0.1621028</v>
      </c>
      <c r="T305" s="295">
        <v>0.4413436</v>
      </c>
      <c r="U305" s="295">
        <v>0.9019856</v>
      </c>
      <c r="V305" s="295">
        <v>57.29329</v>
      </c>
      <c r="W305" s="295">
        <v>0.006272744</v>
      </c>
      <c r="X305" s="295">
        <v>0.08478972</v>
      </c>
      <c r="Y305" s="295">
        <v>0</v>
      </c>
      <c r="Z305" s="295">
        <v>0.01462627</v>
      </c>
    </row>
    <row r="306" spans="1:26" s="294" customFormat="1" ht="12.75">
      <c r="A306" s="294">
        <v>2005</v>
      </c>
      <c r="B306" s="294" t="s">
        <v>427</v>
      </c>
      <c r="C306" s="294" t="s">
        <v>428</v>
      </c>
      <c r="D306" s="294">
        <v>2270002060</v>
      </c>
      <c r="E306" s="294" t="s">
        <v>480</v>
      </c>
      <c r="F306" s="294" t="s">
        <v>540</v>
      </c>
      <c r="G306" s="294">
        <v>175</v>
      </c>
      <c r="H306" s="294" t="s">
        <v>446</v>
      </c>
      <c r="I306" s="294" t="s">
        <v>432</v>
      </c>
      <c r="J306" s="294" t="s">
        <v>437</v>
      </c>
      <c r="K306" s="294" t="s">
        <v>434</v>
      </c>
      <c r="L306" s="294" t="s">
        <v>435</v>
      </c>
      <c r="M306" s="294" t="s">
        <v>10</v>
      </c>
      <c r="N306" s="294" t="s">
        <v>10</v>
      </c>
      <c r="O306" s="294" t="s">
        <v>10</v>
      </c>
      <c r="P306" s="295">
        <v>407.1567</v>
      </c>
      <c r="Q306" s="295">
        <v>1097.232</v>
      </c>
      <c r="R306" s="295">
        <v>5338.808</v>
      </c>
      <c r="S306" s="295">
        <v>0.1078886</v>
      </c>
      <c r="T306" s="295">
        <v>0.3583708</v>
      </c>
      <c r="U306" s="295">
        <v>0.8387415</v>
      </c>
      <c r="V306" s="295">
        <v>58.27386</v>
      </c>
      <c r="W306" s="295">
        <v>0.006119689</v>
      </c>
      <c r="X306" s="295">
        <v>0.04760065</v>
      </c>
      <c r="Y306" s="295">
        <v>0</v>
      </c>
      <c r="Z306" s="295">
        <v>0.009734615</v>
      </c>
    </row>
    <row r="307" spans="1:26" s="294" customFormat="1" ht="12.75">
      <c r="A307" s="294">
        <v>2005</v>
      </c>
      <c r="B307" s="294" t="s">
        <v>427</v>
      </c>
      <c r="C307" s="294" t="s">
        <v>428</v>
      </c>
      <c r="D307" s="294">
        <v>2270002060</v>
      </c>
      <c r="E307" s="294" t="s">
        <v>480</v>
      </c>
      <c r="F307" s="294" t="s">
        <v>540</v>
      </c>
      <c r="G307" s="294">
        <v>250</v>
      </c>
      <c r="H307" s="294" t="s">
        <v>446</v>
      </c>
      <c r="I307" s="294" t="s">
        <v>432</v>
      </c>
      <c r="J307" s="294" t="s">
        <v>433</v>
      </c>
      <c r="K307" s="294" t="s">
        <v>434</v>
      </c>
      <c r="L307" s="294" t="s">
        <v>435</v>
      </c>
      <c r="M307" s="294" t="s">
        <v>10</v>
      </c>
      <c r="N307" s="294" t="s">
        <v>10</v>
      </c>
      <c r="O307" s="294" t="s">
        <v>10</v>
      </c>
      <c r="P307" s="295">
        <v>404.91</v>
      </c>
      <c r="Q307" s="295">
        <v>1091.177</v>
      </c>
      <c r="R307" s="295">
        <v>7397.385</v>
      </c>
      <c r="S307" s="295">
        <v>0.1104331</v>
      </c>
      <c r="T307" s="295">
        <v>0.3055117</v>
      </c>
      <c r="U307" s="295">
        <v>1.111158</v>
      </c>
      <c r="V307" s="295">
        <v>81.20702</v>
      </c>
      <c r="W307" s="295">
        <v>0.008528041</v>
      </c>
      <c r="X307" s="295">
        <v>0.04424138</v>
      </c>
      <c r="Y307" s="295">
        <v>0</v>
      </c>
      <c r="Z307" s="295">
        <v>0.009964205</v>
      </c>
    </row>
    <row r="308" spans="1:26" s="294" customFormat="1" ht="12.75">
      <c r="A308" s="294">
        <v>2005</v>
      </c>
      <c r="B308" s="294" t="s">
        <v>427</v>
      </c>
      <c r="C308" s="294" t="s">
        <v>428</v>
      </c>
      <c r="D308" s="294">
        <v>2270002060</v>
      </c>
      <c r="E308" s="294" t="s">
        <v>480</v>
      </c>
      <c r="F308" s="294" t="s">
        <v>540</v>
      </c>
      <c r="G308" s="294">
        <v>500</v>
      </c>
      <c r="H308" s="294" t="s">
        <v>446</v>
      </c>
      <c r="I308" s="294" t="s">
        <v>432</v>
      </c>
      <c r="J308" s="294" t="s">
        <v>433</v>
      </c>
      <c r="K308" s="294" t="s">
        <v>434</v>
      </c>
      <c r="L308" s="294" t="s">
        <v>435</v>
      </c>
      <c r="M308" s="294" t="s">
        <v>10</v>
      </c>
      <c r="N308" s="294" t="s">
        <v>10</v>
      </c>
      <c r="O308" s="294" t="s">
        <v>10</v>
      </c>
      <c r="P308" s="295">
        <v>168.509</v>
      </c>
      <c r="Q308" s="295">
        <v>454.1089</v>
      </c>
      <c r="R308" s="295">
        <v>4903.625</v>
      </c>
      <c r="S308" s="295">
        <v>0.06451126</v>
      </c>
      <c r="T308" s="295">
        <v>0.2673736</v>
      </c>
      <c r="U308" s="295">
        <v>0.6675283</v>
      </c>
      <c r="V308" s="295">
        <v>53.76549</v>
      </c>
      <c r="W308" s="295">
        <v>0.004925438</v>
      </c>
      <c r="X308" s="295">
        <v>0.0259976</v>
      </c>
      <c r="Y308" s="295">
        <v>0</v>
      </c>
      <c r="Z308" s="295">
        <v>0.00582075</v>
      </c>
    </row>
    <row r="309" spans="1:26" s="294" customFormat="1" ht="12.75">
      <c r="A309" s="294">
        <v>2005</v>
      </c>
      <c r="B309" s="294" t="s">
        <v>427</v>
      </c>
      <c r="C309" s="294" t="s">
        <v>428</v>
      </c>
      <c r="D309" s="294">
        <v>2270002060</v>
      </c>
      <c r="E309" s="294" t="s">
        <v>480</v>
      </c>
      <c r="F309" s="294" t="s">
        <v>540</v>
      </c>
      <c r="G309" s="294">
        <v>750</v>
      </c>
      <c r="H309" s="294" t="s">
        <v>446</v>
      </c>
      <c r="I309" s="294" t="s">
        <v>432</v>
      </c>
      <c r="J309" s="294" t="s">
        <v>433</v>
      </c>
      <c r="K309" s="294" t="s">
        <v>434</v>
      </c>
      <c r="L309" s="294" t="s">
        <v>435</v>
      </c>
      <c r="M309" s="294" t="s">
        <v>10</v>
      </c>
      <c r="N309" s="294" t="s">
        <v>10</v>
      </c>
      <c r="O309" s="294" t="s">
        <v>10</v>
      </c>
      <c r="P309" s="295">
        <v>2.886372</v>
      </c>
      <c r="Q309" s="295">
        <v>7.778382</v>
      </c>
      <c r="R309" s="295">
        <v>172.0827</v>
      </c>
      <c r="S309" s="295">
        <v>0.002305161</v>
      </c>
      <c r="T309" s="295">
        <v>0.009382076</v>
      </c>
      <c r="U309" s="295">
        <v>0.0240152</v>
      </c>
      <c r="V309" s="295">
        <v>1.886618</v>
      </c>
      <c r="W309" s="295">
        <v>0.0001770479</v>
      </c>
      <c r="X309" s="295">
        <v>0.0009229364</v>
      </c>
      <c r="Y309" s="295">
        <v>0</v>
      </c>
      <c r="Z309" s="295">
        <v>0.0002079909</v>
      </c>
    </row>
    <row r="310" spans="1:26" s="294" customFormat="1" ht="12.75">
      <c r="A310" s="294">
        <v>2005</v>
      </c>
      <c r="B310" s="294" t="s">
        <v>427</v>
      </c>
      <c r="C310" s="294" t="s">
        <v>428</v>
      </c>
      <c r="D310" s="294">
        <v>2270002060</v>
      </c>
      <c r="E310" s="294" t="s">
        <v>480</v>
      </c>
      <c r="F310" s="294" t="s">
        <v>540</v>
      </c>
      <c r="G310" s="294">
        <v>1000</v>
      </c>
      <c r="H310" s="294" t="s">
        <v>446</v>
      </c>
      <c r="I310" s="294" t="s">
        <v>432</v>
      </c>
      <c r="J310" s="294" t="s">
        <v>433</v>
      </c>
      <c r="K310" s="294" t="s">
        <v>434</v>
      </c>
      <c r="L310" s="294" t="s">
        <v>435</v>
      </c>
      <c r="M310" s="294" t="s">
        <v>10</v>
      </c>
      <c r="N310" s="294" t="s">
        <v>10</v>
      </c>
      <c r="O310" s="294" t="s">
        <v>10</v>
      </c>
      <c r="P310" s="295">
        <v>0.3101061</v>
      </c>
      <c r="Q310" s="295">
        <v>0.8348581</v>
      </c>
      <c r="R310" s="295">
        <v>22.63458</v>
      </c>
      <c r="S310" s="295">
        <v>0.0003444092</v>
      </c>
      <c r="T310" s="295">
        <v>0.001426441</v>
      </c>
      <c r="U310" s="295">
        <v>0.003585702</v>
      </c>
      <c r="V310" s="295">
        <v>0.2476783</v>
      </c>
      <c r="W310" s="295">
        <v>2.324314E-05</v>
      </c>
      <c r="X310" s="295">
        <v>0.0001199413</v>
      </c>
      <c r="Y310" s="295">
        <v>0</v>
      </c>
      <c r="Z310" s="295">
        <v>3.107549E-05</v>
      </c>
    </row>
    <row r="311" spans="1:26" s="294" customFormat="1" ht="12.75">
      <c r="A311" s="294">
        <v>2005</v>
      </c>
      <c r="B311" s="294" t="s">
        <v>427</v>
      </c>
      <c r="C311" s="294" t="s">
        <v>428</v>
      </c>
      <c r="D311" s="294">
        <v>2270002063</v>
      </c>
      <c r="E311" s="294" t="s">
        <v>545</v>
      </c>
      <c r="F311" s="294" t="s">
        <v>540</v>
      </c>
      <c r="G311" s="294">
        <v>175</v>
      </c>
      <c r="H311" s="294" t="s">
        <v>446</v>
      </c>
      <c r="I311" s="294" t="s">
        <v>432</v>
      </c>
      <c r="J311" s="294" t="s">
        <v>437</v>
      </c>
      <c r="K311" s="294" t="s">
        <v>434</v>
      </c>
      <c r="L311" s="294" t="s">
        <v>435</v>
      </c>
      <c r="M311" s="294" t="s">
        <v>10</v>
      </c>
      <c r="N311" s="294" t="s">
        <v>10</v>
      </c>
      <c r="O311" s="294" t="s">
        <v>10</v>
      </c>
      <c r="P311" s="295">
        <v>0.9768637</v>
      </c>
      <c r="Q311" s="295">
        <v>4.423838</v>
      </c>
      <c r="R311" s="295">
        <v>26.29657</v>
      </c>
      <c r="S311" s="295">
        <v>0.000647673</v>
      </c>
      <c r="T311" s="295">
        <v>0.002025848</v>
      </c>
      <c r="U311" s="295">
        <v>0.004862692</v>
      </c>
      <c r="V311" s="295">
        <v>0.286135</v>
      </c>
      <c r="W311" s="295">
        <v>3.004875E-05</v>
      </c>
      <c r="X311" s="295">
        <v>0.000285666</v>
      </c>
      <c r="Y311" s="295">
        <v>0</v>
      </c>
      <c r="Z311" s="295">
        <v>5.843851E-05</v>
      </c>
    </row>
    <row r="312" spans="1:26" s="294" customFormat="1" ht="12.75">
      <c r="A312" s="294">
        <v>2005</v>
      </c>
      <c r="B312" s="294" t="s">
        <v>427</v>
      </c>
      <c r="C312" s="294" t="s">
        <v>428</v>
      </c>
      <c r="D312" s="294">
        <v>2270002063</v>
      </c>
      <c r="E312" s="294" t="s">
        <v>545</v>
      </c>
      <c r="F312" s="294" t="s">
        <v>540</v>
      </c>
      <c r="G312" s="294">
        <v>250</v>
      </c>
      <c r="H312" s="294" t="s">
        <v>446</v>
      </c>
      <c r="I312" s="294" t="s">
        <v>432</v>
      </c>
      <c r="J312" s="294" t="s">
        <v>433</v>
      </c>
      <c r="K312" s="294" t="s">
        <v>434</v>
      </c>
      <c r="L312" s="294" t="s">
        <v>435</v>
      </c>
      <c r="M312" s="294" t="s">
        <v>10</v>
      </c>
      <c r="N312" s="294" t="s">
        <v>10</v>
      </c>
      <c r="O312" s="294" t="s">
        <v>10</v>
      </c>
      <c r="P312" s="295">
        <v>23.93316</v>
      </c>
      <c r="Q312" s="295">
        <v>108.384</v>
      </c>
      <c r="R312" s="295">
        <v>908.9256</v>
      </c>
      <c r="S312" s="295">
        <v>0.01847466</v>
      </c>
      <c r="T312" s="295">
        <v>0.05210403</v>
      </c>
      <c r="U312" s="295">
        <v>0.1631676</v>
      </c>
      <c r="V312" s="295">
        <v>9.934605</v>
      </c>
      <c r="W312" s="295">
        <v>0.001043293</v>
      </c>
      <c r="X312" s="295">
        <v>0.007620749</v>
      </c>
      <c r="Y312" s="295">
        <v>0</v>
      </c>
      <c r="Z312" s="295">
        <v>0.001666938</v>
      </c>
    </row>
    <row r="313" spans="1:26" s="294" customFormat="1" ht="12.75">
      <c r="A313" s="294">
        <v>2005</v>
      </c>
      <c r="B313" s="294" t="s">
        <v>427</v>
      </c>
      <c r="C313" s="294" t="s">
        <v>428</v>
      </c>
      <c r="D313" s="294">
        <v>2270002063</v>
      </c>
      <c r="E313" s="294" t="s">
        <v>545</v>
      </c>
      <c r="F313" s="294" t="s">
        <v>540</v>
      </c>
      <c r="G313" s="294">
        <v>500</v>
      </c>
      <c r="H313" s="294" t="s">
        <v>446</v>
      </c>
      <c r="I313" s="294" t="s">
        <v>432</v>
      </c>
      <c r="J313" s="294" t="s">
        <v>433</v>
      </c>
      <c r="K313" s="294" t="s">
        <v>434</v>
      </c>
      <c r="L313" s="294" t="s">
        <v>435</v>
      </c>
      <c r="M313" s="294" t="s">
        <v>10</v>
      </c>
      <c r="N313" s="294" t="s">
        <v>10</v>
      </c>
      <c r="O313" s="294" t="s">
        <v>10</v>
      </c>
      <c r="P313" s="295">
        <v>36.82776</v>
      </c>
      <c r="Q313" s="295">
        <v>166.7786</v>
      </c>
      <c r="R313" s="295">
        <v>2029.071</v>
      </c>
      <c r="S313" s="295">
        <v>0.0363179</v>
      </c>
      <c r="T313" s="295">
        <v>0.1995099</v>
      </c>
      <c r="U313" s="295">
        <v>0.3323012</v>
      </c>
      <c r="V313" s="295">
        <v>22.06772</v>
      </c>
      <c r="W313" s="295">
        <v>0.002021617</v>
      </c>
      <c r="X313" s="295">
        <v>0.01473279</v>
      </c>
      <c r="Y313" s="295">
        <v>0</v>
      </c>
      <c r="Z313" s="295">
        <v>0.003276906</v>
      </c>
    </row>
    <row r="314" spans="1:26" s="294" customFormat="1" ht="12.75">
      <c r="A314" s="294">
        <v>2005</v>
      </c>
      <c r="B314" s="294" t="s">
        <v>427</v>
      </c>
      <c r="C314" s="294" t="s">
        <v>428</v>
      </c>
      <c r="D314" s="294">
        <v>2270002063</v>
      </c>
      <c r="E314" s="294" t="s">
        <v>545</v>
      </c>
      <c r="F314" s="294" t="s">
        <v>540</v>
      </c>
      <c r="G314" s="294">
        <v>750</v>
      </c>
      <c r="H314" s="294" t="s">
        <v>446</v>
      </c>
      <c r="I314" s="294" t="s">
        <v>432</v>
      </c>
      <c r="J314" s="294" t="s">
        <v>433</v>
      </c>
      <c r="K314" s="294" t="s">
        <v>434</v>
      </c>
      <c r="L314" s="294" t="s">
        <v>435</v>
      </c>
      <c r="M314" s="294" t="s">
        <v>10</v>
      </c>
      <c r="N314" s="294" t="s">
        <v>10</v>
      </c>
      <c r="O314" s="294" t="s">
        <v>10</v>
      </c>
      <c r="P314" s="295">
        <v>3.172624</v>
      </c>
      <c r="Q314" s="295">
        <v>14.36758</v>
      </c>
      <c r="R314" s="295">
        <v>263.1869</v>
      </c>
      <c r="S314" s="295">
        <v>0.004739472</v>
      </c>
      <c r="T314" s="295">
        <v>0.02587698</v>
      </c>
      <c r="U314" s="295">
        <v>0.04376407</v>
      </c>
      <c r="V314" s="295">
        <v>2.862242</v>
      </c>
      <c r="W314" s="295">
        <v>0.0002686045</v>
      </c>
      <c r="X314" s="295">
        <v>0.001923987</v>
      </c>
      <c r="Y314" s="295">
        <v>0</v>
      </c>
      <c r="Z314" s="295">
        <v>0.0004276349</v>
      </c>
    </row>
    <row r="315" spans="1:26" s="294" customFormat="1" ht="12.75">
      <c r="A315" s="294">
        <v>2005</v>
      </c>
      <c r="B315" s="294" t="s">
        <v>427</v>
      </c>
      <c r="C315" s="294" t="s">
        <v>428</v>
      </c>
      <c r="D315" s="294">
        <v>2270002063</v>
      </c>
      <c r="E315" s="294" t="s">
        <v>545</v>
      </c>
      <c r="F315" s="294" t="s">
        <v>540</v>
      </c>
      <c r="G315" s="294">
        <v>1000</v>
      </c>
      <c r="H315" s="294" t="s">
        <v>446</v>
      </c>
      <c r="I315" s="294" t="s">
        <v>432</v>
      </c>
      <c r="J315" s="294" t="s">
        <v>433</v>
      </c>
      <c r="K315" s="294" t="s">
        <v>434</v>
      </c>
      <c r="L315" s="294" t="s">
        <v>435</v>
      </c>
      <c r="M315" s="294" t="s">
        <v>10</v>
      </c>
      <c r="N315" s="294" t="s">
        <v>10</v>
      </c>
      <c r="O315" s="294" t="s">
        <v>10</v>
      </c>
      <c r="P315" s="295">
        <v>0.2146888</v>
      </c>
      <c r="Q315" s="295">
        <v>0.9712704</v>
      </c>
      <c r="R315" s="295">
        <v>26.44453</v>
      </c>
      <c r="S315" s="295">
        <v>0.0005038971</v>
      </c>
      <c r="T315" s="295">
        <v>0.002785029</v>
      </c>
      <c r="U315" s="295">
        <v>0.004769193</v>
      </c>
      <c r="V315" s="295">
        <v>0.2871864</v>
      </c>
      <c r="W315" s="295">
        <v>2.695075E-05</v>
      </c>
      <c r="X315" s="295">
        <v>0.0001866509</v>
      </c>
      <c r="Y315" s="295">
        <v>0</v>
      </c>
      <c r="Z315" s="295">
        <v>4.546583E-05</v>
      </c>
    </row>
    <row r="316" spans="1:26" s="294" customFormat="1" ht="12.75">
      <c r="A316" s="294">
        <v>2005</v>
      </c>
      <c r="B316" s="294" t="s">
        <v>427</v>
      </c>
      <c r="C316" s="294" t="s">
        <v>428</v>
      </c>
      <c r="D316" s="294">
        <v>2270002066</v>
      </c>
      <c r="E316" s="294" t="s">
        <v>481</v>
      </c>
      <c r="F316" s="294" t="s">
        <v>540</v>
      </c>
      <c r="G316" s="294">
        <v>25</v>
      </c>
      <c r="H316" s="294" t="s">
        <v>446</v>
      </c>
      <c r="I316" s="294" t="s">
        <v>432</v>
      </c>
      <c r="J316" s="294" t="s">
        <v>437</v>
      </c>
      <c r="K316" s="294" t="s">
        <v>434</v>
      </c>
      <c r="L316" s="294" t="s">
        <v>435</v>
      </c>
      <c r="M316" s="294" t="s">
        <v>10</v>
      </c>
      <c r="N316" s="294" t="s">
        <v>10</v>
      </c>
      <c r="O316" s="294" t="s">
        <v>10</v>
      </c>
      <c r="P316" s="295">
        <v>27.54756</v>
      </c>
      <c r="Q316" s="295">
        <v>71.15694</v>
      </c>
      <c r="R316" s="295">
        <v>51.66132</v>
      </c>
      <c r="S316" s="295">
        <v>0.001180083</v>
      </c>
      <c r="T316" s="295">
        <v>0.003110018</v>
      </c>
      <c r="U316" s="295">
        <v>0.005603293</v>
      </c>
      <c r="V316" s="295">
        <v>0.5638838</v>
      </c>
      <c r="W316" s="295">
        <v>6.677642E-05</v>
      </c>
      <c r="X316" s="295">
        <v>0.0004008395</v>
      </c>
      <c r="Y316" s="295">
        <v>0</v>
      </c>
      <c r="Z316" s="295">
        <v>0.0001064769</v>
      </c>
    </row>
    <row r="317" spans="1:26" s="294" customFormat="1" ht="12.75">
      <c r="A317" s="294">
        <v>2005</v>
      </c>
      <c r="B317" s="294" t="s">
        <v>427</v>
      </c>
      <c r="C317" s="294" t="s">
        <v>428</v>
      </c>
      <c r="D317" s="294">
        <v>2270002066</v>
      </c>
      <c r="E317" s="294" t="s">
        <v>481</v>
      </c>
      <c r="F317" s="294" t="s">
        <v>540</v>
      </c>
      <c r="G317" s="294">
        <v>50</v>
      </c>
      <c r="H317" s="294" t="s">
        <v>446</v>
      </c>
      <c r="I317" s="294" t="s">
        <v>432</v>
      </c>
      <c r="J317" s="294" t="s">
        <v>437</v>
      </c>
      <c r="K317" s="294" t="s">
        <v>434</v>
      </c>
      <c r="L317" s="294" t="s">
        <v>435</v>
      </c>
      <c r="M317" s="294" t="s">
        <v>10</v>
      </c>
      <c r="N317" s="294" t="s">
        <v>10</v>
      </c>
      <c r="O317" s="294" t="s">
        <v>10</v>
      </c>
      <c r="P317" s="295">
        <v>164.6016</v>
      </c>
      <c r="Q317" s="295">
        <v>436.1962</v>
      </c>
      <c r="R317" s="295">
        <v>624.7159</v>
      </c>
      <c r="S317" s="295">
        <v>0.04264709</v>
      </c>
      <c r="T317" s="295">
        <v>0.09324007</v>
      </c>
      <c r="U317" s="295">
        <v>0.07450713</v>
      </c>
      <c r="V317" s="295">
        <v>6.612705</v>
      </c>
      <c r="W317" s="295">
        <v>0.0007978671</v>
      </c>
      <c r="X317" s="295">
        <v>0.009532044</v>
      </c>
      <c r="Y317" s="295">
        <v>0</v>
      </c>
      <c r="Z317" s="295">
        <v>0.003847978</v>
      </c>
    </row>
    <row r="318" spans="1:26" s="294" customFormat="1" ht="12.75">
      <c r="A318" s="294">
        <v>2005</v>
      </c>
      <c r="B318" s="294" t="s">
        <v>427</v>
      </c>
      <c r="C318" s="294" t="s">
        <v>428</v>
      </c>
      <c r="D318" s="294">
        <v>2270002066</v>
      </c>
      <c r="E318" s="294" t="s">
        <v>481</v>
      </c>
      <c r="F318" s="294" t="s">
        <v>540</v>
      </c>
      <c r="G318" s="294">
        <v>120</v>
      </c>
      <c r="H318" s="294" t="s">
        <v>446</v>
      </c>
      <c r="I318" s="294" t="s">
        <v>432</v>
      </c>
      <c r="J318" s="294" t="s">
        <v>437</v>
      </c>
      <c r="K318" s="294" t="s">
        <v>434</v>
      </c>
      <c r="L318" s="294" t="s">
        <v>435</v>
      </c>
      <c r="M318" s="294" t="s">
        <v>10</v>
      </c>
      <c r="N318" s="294" t="s">
        <v>10</v>
      </c>
      <c r="O318" s="294" t="s">
        <v>10</v>
      </c>
      <c r="P318" s="295">
        <v>2201.656</v>
      </c>
      <c r="Q318" s="295">
        <v>5834.417</v>
      </c>
      <c r="R318" s="295">
        <v>13884.49</v>
      </c>
      <c r="S318" s="295">
        <v>0.3979621</v>
      </c>
      <c r="T318" s="295">
        <v>1.119406</v>
      </c>
      <c r="U318" s="295">
        <v>2.207648</v>
      </c>
      <c r="V318" s="295">
        <v>150.7659</v>
      </c>
      <c r="W318" s="295">
        <v>0.01650657</v>
      </c>
      <c r="X318" s="295">
        <v>0.2130831</v>
      </c>
      <c r="Y318" s="295">
        <v>0</v>
      </c>
      <c r="Z318" s="295">
        <v>0.03590747</v>
      </c>
    </row>
    <row r="319" spans="1:26" s="294" customFormat="1" ht="12.75">
      <c r="A319" s="294">
        <v>2005</v>
      </c>
      <c r="B319" s="294" t="s">
        <v>427</v>
      </c>
      <c r="C319" s="294" t="s">
        <v>428</v>
      </c>
      <c r="D319" s="294">
        <v>2270002066</v>
      </c>
      <c r="E319" s="294" t="s">
        <v>481</v>
      </c>
      <c r="F319" s="294" t="s">
        <v>540</v>
      </c>
      <c r="G319" s="294">
        <v>175</v>
      </c>
      <c r="H319" s="294" t="s">
        <v>446</v>
      </c>
      <c r="I319" s="294" t="s">
        <v>432</v>
      </c>
      <c r="J319" s="294" t="s">
        <v>437</v>
      </c>
      <c r="K319" s="294" t="s">
        <v>434</v>
      </c>
      <c r="L319" s="294" t="s">
        <v>435</v>
      </c>
      <c r="M319" s="294" t="s">
        <v>10</v>
      </c>
      <c r="N319" s="294" t="s">
        <v>10</v>
      </c>
      <c r="O319" s="294" t="s">
        <v>10</v>
      </c>
      <c r="P319" s="295">
        <v>164.3085</v>
      </c>
      <c r="Q319" s="295">
        <v>435.4196</v>
      </c>
      <c r="R319" s="295">
        <v>2018.436</v>
      </c>
      <c r="S319" s="295">
        <v>0.03782248</v>
      </c>
      <c r="T319" s="295">
        <v>0.1296422</v>
      </c>
      <c r="U319" s="295">
        <v>0.2960272</v>
      </c>
      <c r="V319" s="295">
        <v>22.05311</v>
      </c>
      <c r="W319" s="295">
        <v>0.00231593</v>
      </c>
      <c r="X319" s="295">
        <v>0.01679377</v>
      </c>
      <c r="Y319" s="295">
        <v>0</v>
      </c>
      <c r="Z319" s="295">
        <v>0.003412664</v>
      </c>
    </row>
    <row r="320" spans="1:26" s="294" customFormat="1" ht="12.75">
      <c r="A320" s="294">
        <v>2005</v>
      </c>
      <c r="B320" s="294" t="s">
        <v>427</v>
      </c>
      <c r="C320" s="294" t="s">
        <v>428</v>
      </c>
      <c r="D320" s="294">
        <v>2270002066</v>
      </c>
      <c r="E320" s="294" t="s">
        <v>481</v>
      </c>
      <c r="F320" s="294" t="s">
        <v>540</v>
      </c>
      <c r="G320" s="294">
        <v>250</v>
      </c>
      <c r="H320" s="294" t="s">
        <v>446</v>
      </c>
      <c r="I320" s="294" t="s">
        <v>432</v>
      </c>
      <c r="J320" s="294" t="s">
        <v>433</v>
      </c>
      <c r="K320" s="294" t="s">
        <v>434</v>
      </c>
      <c r="L320" s="294" t="s">
        <v>435</v>
      </c>
      <c r="M320" s="294" t="s">
        <v>10</v>
      </c>
      <c r="N320" s="294" t="s">
        <v>10</v>
      </c>
      <c r="O320" s="294" t="s">
        <v>10</v>
      </c>
      <c r="P320" s="295">
        <v>53.14139</v>
      </c>
      <c r="Q320" s="295">
        <v>140.8254</v>
      </c>
      <c r="R320" s="295">
        <v>1098.532</v>
      </c>
      <c r="S320" s="295">
        <v>0.01400444</v>
      </c>
      <c r="T320" s="295">
        <v>0.03765165</v>
      </c>
      <c r="U320" s="295">
        <v>0.1526392</v>
      </c>
      <c r="V320" s="295">
        <v>12.08161</v>
      </c>
      <c r="W320" s="295">
        <v>0.001268762</v>
      </c>
      <c r="X320" s="295">
        <v>0.005450649</v>
      </c>
      <c r="Y320" s="295">
        <v>0</v>
      </c>
      <c r="Z320" s="295">
        <v>0.001263598</v>
      </c>
    </row>
    <row r="321" spans="1:26" s="294" customFormat="1" ht="12.75">
      <c r="A321" s="294">
        <v>2005</v>
      </c>
      <c r="B321" s="294" t="s">
        <v>427</v>
      </c>
      <c r="C321" s="294" t="s">
        <v>428</v>
      </c>
      <c r="D321" s="294">
        <v>2270002066</v>
      </c>
      <c r="E321" s="294" t="s">
        <v>481</v>
      </c>
      <c r="F321" s="294" t="s">
        <v>540</v>
      </c>
      <c r="G321" s="294">
        <v>500</v>
      </c>
      <c r="H321" s="294" t="s">
        <v>446</v>
      </c>
      <c r="I321" s="294" t="s">
        <v>432</v>
      </c>
      <c r="J321" s="294" t="s">
        <v>433</v>
      </c>
      <c r="K321" s="294" t="s">
        <v>434</v>
      </c>
      <c r="L321" s="294" t="s">
        <v>435</v>
      </c>
      <c r="M321" s="294" t="s">
        <v>10</v>
      </c>
      <c r="N321" s="294" t="s">
        <v>10</v>
      </c>
      <c r="O321" s="294" t="s">
        <v>10</v>
      </c>
      <c r="P321" s="295">
        <v>85.76865</v>
      </c>
      <c r="Q321" s="295">
        <v>227.288</v>
      </c>
      <c r="R321" s="295">
        <v>3560.297</v>
      </c>
      <c r="S321" s="295">
        <v>0.0399337</v>
      </c>
      <c r="T321" s="295">
        <v>0.136964</v>
      </c>
      <c r="U321" s="295">
        <v>0.4439951</v>
      </c>
      <c r="V321" s="295">
        <v>39.15534</v>
      </c>
      <c r="W321" s="295">
        <v>0.004111938</v>
      </c>
      <c r="X321" s="295">
        <v>0.01587605</v>
      </c>
      <c r="Y321" s="295">
        <v>0</v>
      </c>
      <c r="Z321" s="295">
        <v>0.003603154</v>
      </c>
    </row>
    <row r="322" spans="1:26" s="294" customFormat="1" ht="12.75">
      <c r="A322" s="294">
        <v>2005</v>
      </c>
      <c r="B322" s="294" t="s">
        <v>427</v>
      </c>
      <c r="C322" s="294" t="s">
        <v>428</v>
      </c>
      <c r="D322" s="294">
        <v>2270002066</v>
      </c>
      <c r="E322" s="294" t="s">
        <v>481</v>
      </c>
      <c r="F322" s="294" t="s">
        <v>540</v>
      </c>
      <c r="G322" s="294">
        <v>750</v>
      </c>
      <c r="H322" s="294" t="s">
        <v>446</v>
      </c>
      <c r="I322" s="294" t="s">
        <v>432</v>
      </c>
      <c r="J322" s="294" t="s">
        <v>433</v>
      </c>
      <c r="K322" s="294" t="s">
        <v>434</v>
      </c>
      <c r="L322" s="294" t="s">
        <v>435</v>
      </c>
      <c r="M322" s="294" t="s">
        <v>10</v>
      </c>
      <c r="N322" s="294" t="s">
        <v>10</v>
      </c>
      <c r="O322" s="294" t="s">
        <v>10</v>
      </c>
      <c r="P322" s="295">
        <v>14.43186</v>
      </c>
      <c r="Q322" s="295">
        <v>38.24462</v>
      </c>
      <c r="R322" s="295">
        <v>898.7042</v>
      </c>
      <c r="S322" s="295">
        <v>0.01032797</v>
      </c>
      <c r="T322" s="295">
        <v>0.03456939</v>
      </c>
      <c r="U322" s="295">
        <v>0.1157458</v>
      </c>
      <c r="V322" s="295">
        <v>9.882714</v>
      </c>
      <c r="W322" s="295">
        <v>0.001037843</v>
      </c>
      <c r="X322" s="295">
        <v>0.004073297</v>
      </c>
      <c r="Y322" s="295">
        <v>0</v>
      </c>
      <c r="Z322" s="295">
        <v>0.0009318753</v>
      </c>
    </row>
    <row r="323" spans="1:26" s="294" customFormat="1" ht="12.75">
      <c r="A323" s="294">
        <v>2005</v>
      </c>
      <c r="B323" s="294" t="s">
        <v>427</v>
      </c>
      <c r="C323" s="294" t="s">
        <v>428</v>
      </c>
      <c r="D323" s="294">
        <v>2270002069</v>
      </c>
      <c r="E323" s="294" t="s">
        <v>546</v>
      </c>
      <c r="F323" s="294" t="s">
        <v>540</v>
      </c>
      <c r="G323" s="294">
        <v>50</v>
      </c>
      <c r="H323" s="294" t="s">
        <v>446</v>
      </c>
      <c r="I323" s="294" t="s">
        <v>432</v>
      </c>
      <c r="J323" s="294" t="s">
        <v>437</v>
      </c>
      <c r="K323" s="294" t="s">
        <v>434</v>
      </c>
      <c r="L323" s="294" t="s">
        <v>435</v>
      </c>
      <c r="M323" s="294" t="s">
        <v>10</v>
      </c>
      <c r="N323" s="294" t="s">
        <v>10</v>
      </c>
      <c r="O323" s="294" t="s">
        <v>10</v>
      </c>
      <c r="P323" s="295">
        <v>1.367609</v>
      </c>
      <c r="Q323" s="295">
        <v>3.998496</v>
      </c>
      <c r="R323" s="295">
        <v>4.730012</v>
      </c>
      <c r="S323" s="295">
        <v>0.0003776434</v>
      </c>
      <c r="T323" s="295">
        <v>0.000797031</v>
      </c>
      <c r="U323" s="295">
        <v>0.0005950766</v>
      </c>
      <c r="V323" s="295">
        <v>0.04969585</v>
      </c>
      <c r="W323" s="295">
        <v>5.996138E-06</v>
      </c>
      <c r="X323" s="295">
        <v>8.032371E-05</v>
      </c>
      <c r="Y323" s="295">
        <v>0</v>
      </c>
      <c r="Z323" s="295">
        <v>3.407416E-05</v>
      </c>
    </row>
    <row r="324" spans="1:26" s="294" customFormat="1" ht="12.75">
      <c r="A324" s="294">
        <v>2005</v>
      </c>
      <c r="B324" s="294" t="s">
        <v>427</v>
      </c>
      <c r="C324" s="294" t="s">
        <v>428</v>
      </c>
      <c r="D324" s="294">
        <v>2270002069</v>
      </c>
      <c r="E324" s="294" t="s">
        <v>546</v>
      </c>
      <c r="F324" s="294" t="s">
        <v>540</v>
      </c>
      <c r="G324" s="294">
        <v>120</v>
      </c>
      <c r="H324" s="294" t="s">
        <v>446</v>
      </c>
      <c r="I324" s="294" t="s">
        <v>432</v>
      </c>
      <c r="J324" s="294" t="s">
        <v>437</v>
      </c>
      <c r="K324" s="294" t="s">
        <v>434</v>
      </c>
      <c r="L324" s="294" t="s">
        <v>435</v>
      </c>
      <c r="M324" s="294" t="s">
        <v>10</v>
      </c>
      <c r="N324" s="294" t="s">
        <v>10</v>
      </c>
      <c r="O324" s="294" t="s">
        <v>10</v>
      </c>
      <c r="P324" s="295">
        <v>775.9229</v>
      </c>
      <c r="Q324" s="295">
        <v>2268.575</v>
      </c>
      <c r="R324" s="295">
        <v>6888.743</v>
      </c>
      <c r="S324" s="295">
        <v>0.2307577</v>
      </c>
      <c r="T324" s="295">
        <v>0.6073378</v>
      </c>
      <c r="U324" s="295">
        <v>1.278002</v>
      </c>
      <c r="V324" s="295">
        <v>74.58106</v>
      </c>
      <c r="W324" s="295">
        <v>0.008165496</v>
      </c>
      <c r="X324" s="295">
        <v>0.1185782</v>
      </c>
      <c r="Y324" s="295">
        <v>0</v>
      </c>
      <c r="Z324" s="295">
        <v>0.0208209</v>
      </c>
    </row>
    <row r="325" spans="1:26" s="294" customFormat="1" ht="12.75">
      <c r="A325" s="294">
        <v>2005</v>
      </c>
      <c r="B325" s="294" t="s">
        <v>427</v>
      </c>
      <c r="C325" s="294" t="s">
        <v>428</v>
      </c>
      <c r="D325" s="294">
        <v>2270002069</v>
      </c>
      <c r="E325" s="294" t="s">
        <v>546</v>
      </c>
      <c r="F325" s="294" t="s">
        <v>540</v>
      </c>
      <c r="G325" s="294">
        <v>175</v>
      </c>
      <c r="H325" s="294" t="s">
        <v>446</v>
      </c>
      <c r="I325" s="294" t="s">
        <v>432</v>
      </c>
      <c r="J325" s="294" t="s">
        <v>437</v>
      </c>
      <c r="K325" s="294" t="s">
        <v>434</v>
      </c>
      <c r="L325" s="294" t="s">
        <v>435</v>
      </c>
      <c r="M325" s="294" t="s">
        <v>10</v>
      </c>
      <c r="N325" s="294" t="s">
        <v>10</v>
      </c>
      <c r="O325" s="294" t="s">
        <v>10</v>
      </c>
      <c r="P325" s="295">
        <v>262.581</v>
      </c>
      <c r="Q325" s="295">
        <v>767.7112</v>
      </c>
      <c r="R325" s="295">
        <v>4264.338</v>
      </c>
      <c r="S325" s="295">
        <v>0.09511726</v>
      </c>
      <c r="T325" s="295">
        <v>0.3063791</v>
      </c>
      <c r="U325" s="295">
        <v>0.7262155</v>
      </c>
      <c r="V325" s="295">
        <v>46.47684</v>
      </c>
      <c r="W325" s="295">
        <v>0.004880812</v>
      </c>
      <c r="X325" s="295">
        <v>0.04201444</v>
      </c>
      <c r="Y325" s="295">
        <v>0</v>
      </c>
      <c r="Z325" s="295">
        <v>0.008582277</v>
      </c>
    </row>
    <row r="326" spans="1:26" s="294" customFormat="1" ht="12.75">
      <c r="A326" s="294">
        <v>2005</v>
      </c>
      <c r="B326" s="294" t="s">
        <v>427</v>
      </c>
      <c r="C326" s="294" t="s">
        <v>428</v>
      </c>
      <c r="D326" s="294">
        <v>2270002069</v>
      </c>
      <c r="E326" s="294" t="s">
        <v>546</v>
      </c>
      <c r="F326" s="294" t="s">
        <v>540</v>
      </c>
      <c r="G326" s="294">
        <v>250</v>
      </c>
      <c r="H326" s="294" t="s">
        <v>446</v>
      </c>
      <c r="I326" s="294" t="s">
        <v>432</v>
      </c>
      <c r="J326" s="294" t="s">
        <v>433</v>
      </c>
      <c r="K326" s="294" t="s">
        <v>434</v>
      </c>
      <c r="L326" s="294" t="s">
        <v>435</v>
      </c>
      <c r="M326" s="294" t="s">
        <v>10</v>
      </c>
      <c r="N326" s="294" t="s">
        <v>10</v>
      </c>
      <c r="O326" s="294" t="s">
        <v>10</v>
      </c>
      <c r="P326" s="295">
        <v>225.6556</v>
      </c>
      <c r="Q326" s="295">
        <v>659.7518</v>
      </c>
      <c r="R326" s="295">
        <v>4998.167</v>
      </c>
      <c r="S326" s="295">
        <v>0.08747564</v>
      </c>
      <c r="T326" s="295">
        <v>0.2455726</v>
      </c>
      <c r="U326" s="295">
        <v>0.8203184</v>
      </c>
      <c r="V326" s="295">
        <v>54.7536</v>
      </c>
      <c r="W326" s="295">
        <v>0.005750006</v>
      </c>
      <c r="X326" s="295">
        <v>0.03569259</v>
      </c>
      <c r="Y326" s="295">
        <v>0</v>
      </c>
      <c r="Z326" s="295">
        <v>0.007892785</v>
      </c>
    </row>
    <row r="327" spans="1:26" s="294" customFormat="1" ht="12.75">
      <c r="A327" s="294">
        <v>2005</v>
      </c>
      <c r="B327" s="294" t="s">
        <v>427</v>
      </c>
      <c r="C327" s="294" t="s">
        <v>428</v>
      </c>
      <c r="D327" s="294">
        <v>2270002069</v>
      </c>
      <c r="E327" s="294" t="s">
        <v>546</v>
      </c>
      <c r="F327" s="294" t="s">
        <v>540</v>
      </c>
      <c r="G327" s="294">
        <v>500</v>
      </c>
      <c r="H327" s="294" t="s">
        <v>446</v>
      </c>
      <c r="I327" s="294" t="s">
        <v>432</v>
      </c>
      <c r="J327" s="294" t="s">
        <v>433</v>
      </c>
      <c r="K327" s="294" t="s">
        <v>434</v>
      </c>
      <c r="L327" s="294" t="s">
        <v>435</v>
      </c>
      <c r="M327" s="294" t="s">
        <v>10</v>
      </c>
      <c r="N327" s="294" t="s">
        <v>10</v>
      </c>
      <c r="O327" s="294" t="s">
        <v>10</v>
      </c>
      <c r="P327" s="295">
        <v>154.6375</v>
      </c>
      <c r="Q327" s="295">
        <v>452.1156</v>
      </c>
      <c r="R327" s="295">
        <v>5360.583</v>
      </c>
      <c r="S327" s="295">
        <v>0.08268135</v>
      </c>
      <c r="T327" s="295">
        <v>0.4047253</v>
      </c>
      <c r="U327" s="295">
        <v>0.8010982</v>
      </c>
      <c r="V327" s="295">
        <v>58.54823</v>
      </c>
      <c r="W327" s="295">
        <v>0.005363585</v>
      </c>
      <c r="X327" s="295">
        <v>0.03353271</v>
      </c>
      <c r="Y327" s="295">
        <v>0</v>
      </c>
      <c r="Z327" s="295">
        <v>0.007460207</v>
      </c>
    </row>
    <row r="328" spans="1:26" s="294" customFormat="1" ht="12.75">
      <c r="A328" s="294">
        <v>2005</v>
      </c>
      <c r="B328" s="294" t="s">
        <v>427</v>
      </c>
      <c r="C328" s="294" t="s">
        <v>428</v>
      </c>
      <c r="D328" s="294">
        <v>2270002069</v>
      </c>
      <c r="E328" s="294" t="s">
        <v>546</v>
      </c>
      <c r="F328" s="294" t="s">
        <v>540</v>
      </c>
      <c r="G328" s="294">
        <v>750</v>
      </c>
      <c r="H328" s="294" t="s">
        <v>446</v>
      </c>
      <c r="I328" s="294" t="s">
        <v>432</v>
      </c>
      <c r="J328" s="294" t="s">
        <v>433</v>
      </c>
      <c r="K328" s="294" t="s">
        <v>434</v>
      </c>
      <c r="L328" s="294" t="s">
        <v>435</v>
      </c>
      <c r="M328" s="294" t="s">
        <v>10</v>
      </c>
      <c r="N328" s="294" t="s">
        <v>10</v>
      </c>
      <c r="O328" s="294" t="s">
        <v>10</v>
      </c>
      <c r="P328" s="295">
        <v>1.908345</v>
      </c>
      <c r="Q328" s="295">
        <v>5.579454</v>
      </c>
      <c r="R328" s="295">
        <v>118.5931</v>
      </c>
      <c r="S328" s="295">
        <v>0.001850391</v>
      </c>
      <c r="T328" s="295">
        <v>0.008953205</v>
      </c>
      <c r="U328" s="295">
        <v>0.01806518</v>
      </c>
      <c r="V328" s="295">
        <v>1.295185</v>
      </c>
      <c r="W328" s="295">
        <v>0.0001215455</v>
      </c>
      <c r="X328" s="295">
        <v>0.0007481751</v>
      </c>
      <c r="Y328" s="295">
        <v>0</v>
      </c>
      <c r="Z328" s="295">
        <v>0.0001669578</v>
      </c>
    </row>
    <row r="329" spans="1:26" s="294" customFormat="1" ht="12.75">
      <c r="A329" s="294">
        <v>2005</v>
      </c>
      <c r="B329" s="294" t="s">
        <v>427</v>
      </c>
      <c r="C329" s="294" t="s">
        <v>428</v>
      </c>
      <c r="D329" s="294">
        <v>2270002069</v>
      </c>
      <c r="E329" s="294" t="s">
        <v>546</v>
      </c>
      <c r="F329" s="294" t="s">
        <v>540</v>
      </c>
      <c r="G329" s="294">
        <v>1000</v>
      </c>
      <c r="H329" s="294" t="s">
        <v>446</v>
      </c>
      <c r="I329" s="294" t="s">
        <v>432</v>
      </c>
      <c r="J329" s="294" t="s">
        <v>433</v>
      </c>
      <c r="K329" s="294" t="s">
        <v>434</v>
      </c>
      <c r="L329" s="294" t="s">
        <v>435</v>
      </c>
      <c r="M329" s="294" t="s">
        <v>10</v>
      </c>
      <c r="N329" s="294" t="s">
        <v>10</v>
      </c>
      <c r="O329" s="294" t="s">
        <v>10</v>
      </c>
      <c r="P329" s="295">
        <v>1.908345</v>
      </c>
      <c r="Q329" s="295">
        <v>5.573872</v>
      </c>
      <c r="R329" s="295">
        <v>168.0721</v>
      </c>
      <c r="S329" s="295">
        <v>0.002864254</v>
      </c>
      <c r="T329" s="295">
        <v>0.01402149</v>
      </c>
      <c r="U329" s="295">
        <v>0.02836819</v>
      </c>
      <c r="V329" s="295">
        <v>1.832452</v>
      </c>
      <c r="W329" s="295">
        <v>0.0001719649</v>
      </c>
      <c r="X329" s="295">
        <v>0.001029667</v>
      </c>
      <c r="Y329" s="295">
        <v>0</v>
      </c>
      <c r="Z329" s="295">
        <v>0.000258437</v>
      </c>
    </row>
    <row r="330" spans="1:26" s="294" customFormat="1" ht="12.75">
      <c r="A330" s="294">
        <v>2005</v>
      </c>
      <c r="B330" s="294" t="s">
        <v>427</v>
      </c>
      <c r="C330" s="294" t="s">
        <v>428</v>
      </c>
      <c r="D330" s="294">
        <v>2270002072</v>
      </c>
      <c r="E330" s="294" t="s">
        <v>482</v>
      </c>
      <c r="F330" s="294" t="s">
        <v>540</v>
      </c>
      <c r="G330" s="294">
        <v>25</v>
      </c>
      <c r="H330" s="294" t="s">
        <v>446</v>
      </c>
      <c r="I330" s="294" t="s">
        <v>432</v>
      </c>
      <c r="J330" s="294" t="s">
        <v>437</v>
      </c>
      <c r="K330" s="294" t="s">
        <v>434</v>
      </c>
      <c r="L330" s="294" t="s">
        <v>435</v>
      </c>
      <c r="M330" s="294" t="s">
        <v>10</v>
      </c>
      <c r="N330" s="294" t="s">
        <v>10</v>
      </c>
      <c r="O330" s="294" t="s">
        <v>10</v>
      </c>
      <c r="P330" s="295">
        <v>187.5578</v>
      </c>
      <c r="Q330" s="295">
        <v>428.9282</v>
      </c>
      <c r="R330" s="295">
        <v>271.8234</v>
      </c>
      <c r="S330" s="295">
        <v>0.007813908</v>
      </c>
      <c r="T330" s="295">
        <v>0.01926236</v>
      </c>
      <c r="U330" s="295">
        <v>0.03074617</v>
      </c>
      <c r="V330" s="295">
        <v>2.955691</v>
      </c>
      <c r="W330" s="295">
        <v>0.0003500197</v>
      </c>
      <c r="X330" s="295">
        <v>0.002397596</v>
      </c>
      <c r="Y330" s="295">
        <v>0</v>
      </c>
      <c r="Z330" s="295">
        <v>0.0007050365</v>
      </c>
    </row>
    <row r="331" spans="1:26" s="294" customFormat="1" ht="12.75">
      <c r="A331" s="294">
        <v>2005</v>
      </c>
      <c r="B331" s="294" t="s">
        <v>427</v>
      </c>
      <c r="C331" s="294" t="s">
        <v>428</v>
      </c>
      <c r="D331" s="294">
        <v>2270002072</v>
      </c>
      <c r="E331" s="294" t="s">
        <v>482</v>
      </c>
      <c r="F331" s="294" t="s">
        <v>540</v>
      </c>
      <c r="G331" s="294">
        <v>50</v>
      </c>
      <c r="H331" s="294" t="s">
        <v>446</v>
      </c>
      <c r="I331" s="294" t="s">
        <v>432</v>
      </c>
      <c r="J331" s="294" t="s">
        <v>437</v>
      </c>
      <c r="K331" s="294" t="s">
        <v>434</v>
      </c>
      <c r="L331" s="294" t="s">
        <v>435</v>
      </c>
      <c r="M331" s="294" t="s">
        <v>10</v>
      </c>
      <c r="N331" s="294" t="s">
        <v>10</v>
      </c>
      <c r="O331" s="294" t="s">
        <v>10</v>
      </c>
      <c r="P331" s="295">
        <v>1701.208</v>
      </c>
      <c r="Q331" s="295">
        <v>3998.544</v>
      </c>
      <c r="R331" s="295">
        <v>4779.339</v>
      </c>
      <c r="S331" s="295">
        <v>0.2712157</v>
      </c>
      <c r="T331" s="295">
        <v>0.6154773</v>
      </c>
      <c r="U331" s="295">
        <v>0.5441825</v>
      </c>
      <c r="V331" s="295">
        <v>50.97393</v>
      </c>
      <c r="W331" s="295">
        <v>0.006150347</v>
      </c>
      <c r="X331" s="295">
        <v>0.06422499</v>
      </c>
      <c r="Y331" s="295">
        <v>0</v>
      </c>
      <c r="Z331" s="295">
        <v>0.02447135</v>
      </c>
    </row>
    <row r="332" spans="1:26" s="294" customFormat="1" ht="12.75">
      <c r="A332" s="294">
        <v>2005</v>
      </c>
      <c r="B332" s="294" t="s">
        <v>427</v>
      </c>
      <c r="C332" s="294" t="s">
        <v>428</v>
      </c>
      <c r="D332" s="294">
        <v>2270002072</v>
      </c>
      <c r="E332" s="294" t="s">
        <v>482</v>
      </c>
      <c r="F332" s="294" t="s">
        <v>540</v>
      </c>
      <c r="G332" s="294">
        <v>120</v>
      </c>
      <c r="H332" s="294" t="s">
        <v>446</v>
      </c>
      <c r="I332" s="294" t="s">
        <v>432</v>
      </c>
      <c r="J332" s="294" t="s">
        <v>437</v>
      </c>
      <c r="K332" s="294" t="s">
        <v>434</v>
      </c>
      <c r="L332" s="294" t="s">
        <v>435</v>
      </c>
      <c r="M332" s="294" t="s">
        <v>10</v>
      </c>
      <c r="N332" s="294" t="s">
        <v>10</v>
      </c>
      <c r="O332" s="294" t="s">
        <v>10</v>
      </c>
      <c r="P332" s="295">
        <v>891.3882</v>
      </c>
      <c r="Q332" s="295">
        <v>2095.132</v>
      </c>
      <c r="R332" s="295">
        <v>4114.371</v>
      </c>
      <c r="S332" s="295">
        <v>0.1055654</v>
      </c>
      <c r="T332" s="295">
        <v>0.3141043</v>
      </c>
      <c r="U332" s="295">
        <v>0.6025762</v>
      </c>
      <c r="V332" s="295">
        <v>44.75561</v>
      </c>
      <c r="W332" s="295">
        <v>0.004900058</v>
      </c>
      <c r="X332" s="295">
        <v>0.05616391</v>
      </c>
      <c r="Y332" s="295">
        <v>0</v>
      </c>
      <c r="Z332" s="295">
        <v>0.009524999</v>
      </c>
    </row>
    <row r="333" spans="1:26" s="294" customFormat="1" ht="12.75">
      <c r="A333" s="294">
        <v>2005</v>
      </c>
      <c r="B333" s="294" t="s">
        <v>427</v>
      </c>
      <c r="C333" s="294" t="s">
        <v>428</v>
      </c>
      <c r="D333" s="294">
        <v>2270002075</v>
      </c>
      <c r="E333" s="294" t="s">
        <v>547</v>
      </c>
      <c r="F333" s="294" t="s">
        <v>540</v>
      </c>
      <c r="G333" s="294">
        <v>120</v>
      </c>
      <c r="H333" s="294" t="s">
        <v>446</v>
      </c>
      <c r="I333" s="294" t="s">
        <v>432</v>
      </c>
      <c r="J333" s="294" t="s">
        <v>437</v>
      </c>
      <c r="K333" s="294" t="s">
        <v>434</v>
      </c>
      <c r="L333" s="294" t="s">
        <v>435</v>
      </c>
      <c r="M333" s="294" t="s">
        <v>10</v>
      </c>
      <c r="N333" s="294" t="s">
        <v>10</v>
      </c>
      <c r="O333" s="294" t="s">
        <v>10</v>
      </c>
      <c r="P333" s="295">
        <v>0.09768638</v>
      </c>
      <c r="Q333" s="295">
        <v>0.3030924</v>
      </c>
      <c r="R333" s="295">
        <v>1.312474</v>
      </c>
      <c r="S333" s="295">
        <v>4.64217E-05</v>
      </c>
      <c r="T333" s="295">
        <v>0.0001198159</v>
      </c>
      <c r="U333" s="295">
        <v>0.0002588393</v>
      </c>
      <c r="V333" s="295">
        <v>0.0141928</v>
      </c>
      <c r="W333" s="295">
        <v>1.553895E-06</v>
      </c>
      <c r="X333" s="295">
        <v>2.328554E-05</v>
      </c>
      <c r="Y333" s="295">
        <v>0</v>
      </c>
      <c r="Z333" s="295">
        <v>4.188557E-06</v>
      </c>
    </row>
    <row r="334" spans="1:26" s="294" customFormat="1" ht="12.75">
      <c r="A334" s="294">
        <v>2005</v>
      </c>
      <c r="B334" s="294" t="s">
        <v>427</v>
      </c>
      <c r="C334" s="294" t="s">
        <v>428</v>
      </c>
      <c r="D334" s="294">
        <v>2270002075</v>
      </c>
      <c r="E334" s="294" t="s">
        <v>547</v>
      </c>
      <c r="F334" s="294" t="s">
        <v>540</v>
      </c>
      <c r="G334" s="294">
        <v>175</v>
      </c>
      <c r="H334" s="294" t="s">
        <v>446</v>
      </c>
      <c r="I334" s="294" t="s">
        <v>432</v>
      </c>
      <c r="J334" s="294" t="s">
        <v>437</v>
      </c>
      <c r="K334" s="294" t="s">
        <v>434</v>
      </c>
      <c r="L334" s="294" t="s">
        <v>435</v>
      </c>
      <c r="M334" s="294" t="s">
        <v>10</v>
      </c>
      <c r="N334" s="294" t="s">
        <v>10</v>
      </c>
      <c r="O334" s="294" t="s">
        <v>10</v>
      </c>
      <c r="P334" s="295">
        <v>119.4704</v>
      </c>
      <c r="Q334" s="295">
        <v>370.6819</v>
      </c>
      <c r="R334" s="295">
        <v>2218.283</v>
      </c>
      <c r="S334" s="295">
        <v>0.0529167</v>
      </c>
      <c r="T334" s="295">
        <v>0.1674202</v>
      </c>
      <c r="U334" s="295">
        <v>0.4023908</v>
      </c>
      <c r="V334" s="295">
        <v>24.14996</v>
      </c>
      <c r="W334" s="295">
        <v>0.002536133</v>
      </c>
      <c r="X334" s="295">
        <v>0.02323118</v>
      </c>
      <c r="Y334" s="295">
        <v>0</v>
      </c>
      <c r="Z334" s="295">
        <v>0.004774588</v>
      </c>
    </row>
    <row r="335" spans="1:26" s="294" customFormat="1" ht="12.75">
      <c r="A335" s="294">
        <v>2005</v>
      </c>
      <c r="B335" s="294" t="s">
        <v>427</v>
      </c>
      <c r="C335" s="294" t="s">
        <v>428</v>
      </c>
      <c r="D335" s="294">
        <v>2270002075</v>
      </c>
      <c r="E335" s="294" t="s">
        <v>547</v>
      </c>
      <c r="F335" s="294" t="s">
        <v>540</v>
      </c>
      <c r="G335" s="294">
        <v>250</v>
      </c>
      <c r="H335" s="294" t="s">
        <v>446</v>
      </c>
      <c r="I335" s="294" t="s">
        <v>432</v>
      </c>
      <c r="J335" s="294" t="s">
        <v>433</v>
      </c>
      <c r="K335" s="294" t="s">
        <v>434</v>
      </c>
      <c r="L335" s="294" t="s">
        <v>435</v>
      </c>
      <c r="M335" s="294" t="s">
        <v>10</v>
      </c>
      <c r="N335" s="294" t="s">
        <v>10</v>
      </c>
      <c r="O335" s="294" t="s">
        <v>10</v>
      </c>
      <c r="P335" s="295">
        <v>112.9255</v>
      </c>
      <c r="Q335" s="295">
        <v>350.3749</v>
      </c>
      <c r="R335" s="295">
        <v>2087.589</v>
      </c>
      <c r="S335" s="295">
        <v>0.04114967</v>
      </c>
      <c r="T335" s="295">
        <v>0.117041</v>
      </c>
      <c r="U335" s="295">
        <v>0.3674706</v>
      </c>
      <c r="V335" s="295">
        <v>22.82696</v>
      </c>
      <c r="W335" s="295">
        <v>0.002397196</v>
      </c>
      <c r="X335" s="295">
        <v>0.01701953</v>
      </c>
      <c r="Y335" s="295">
        <v>0</v>
      </c>
      <c r="Z335" s="295">
        <v>0.00371287</v>
      </c>
    </row>
    <row r="336" spans="1:26" s="294" customFormat="1" ht="12.75">
      <c r="A336" s="294">
        <v>2005</v>
      </c>
      <c r="B336" s="294" t="s">
        <v>427</v>
      </c>
      <c r="C336" s="294" t="s">
        <v>428</v>
      </c>
      <c r="D336" s="294">
        <v>2270002075</v>
      </c>
      <c r="E336" s="294" t="s">
        <v>547</v>
      </c>
      <c r="F336" s="294" t="s">
        <v>540</v>
      </c>
      <c r="G336" s="294">
        <v>750</v>
      </c>
      <c r="H336" s="294" t="s">
        <v>446</v>
      </c>
      <c r="I336" s="294" t="s">
        <v>432</v>
      </c>
      <c r="J336" s="294" t="s">
        <v>433</v>
      </c>
      <c r="K336" s="294" t="s">
        <v>434</v>
      </c>
      <c r="L336" s="294" t="s">
        <v>435</v>
      </c>
      <c r="M336" s="294" t="s">
        <v>10</v>
      </c>
      <c r="N336" s="294" t="s">
        <v>10</v>
      </c>
      <c r="O336" s="294" t="s">
        <v>10</v>
      </c>
      <c r="P336" s="295">
        <v>11.97487</v>
      </c>
      <c r="Q336" s="295">
        <v>37.15451</v>
      </c>
      <c r="R336" s="295">
        <v>968.9958</v>
      </c>
      <c r="S336" s="295">
        <v>0.01692175</v>
      </c>
      <c r="T336" s="295">
        <v>0.09241971</v>
      </c>
      <c r="U336" s="295">
        <v>0.1584253</v>
      </c>
      <c r="V336" s="295">
        <v>10.54483</v>
      </c>
      <c r="W336" s="295">
        <v>0.0009895703</v>
      </c>
      <c r="X336" s="295">
        <v>0.006891435</v>
      </c>
      <c r="Y336" s="295">
        <v>0</v>
      </c>
      <c r="Z336" s="295">
        <v>0.001526822</v>
      </c>
    </row>
    <row r="337" spans="1:26" s="294" customFormat="1" ht="12.75">
      <c r="A337" s="294">
        <v>2005</v>
      </c>
      <c r="B337" s="294" t="s">
        <v>427</v>
      </c>
      <c r="C337" s="294" t="s">
        <v>428</v>
      </c>
      <c r="D337" s="294">
        <v>2270002075</v>
      </c>
      <c r="E337" s="294" t="s">
        <v>547</v>
      </c>
      <c r="F337" s="294" t="s">
        <v>540</v>
      </c>
      <c r="G337" s="294">
        <v>1000</v>
      </c>
      <c r="H337" s="294" t="s">
        <v>446</v>
      </c>
      <c r="I337" s="294" t="s">
        <v>432</v>
      </c>
      <c r="J337" s="294" t="s">
        <v>433</v>
      </c>
      <c r="K337" s="294" t="s">
        <v>434</v>
      </c>
      <c r="L337" s="294" t="s">
        <v>435</v>
      </c>
      <c r="M337" s="294" t="s">
        <v>10</v>
      </c>
      <c r="N337" s="294" t="s">
        <v>10</v>
      </c>
      <c r="O337" s="294" t="s">
        <v>10</v>
      </c>
      <c r="P337" s="295">
        <v>1.264279</v>
      </c>
      <c r="Q337" s="295">
        <v>3.918766</v>
      </c>
      <c r="R337" s="295">
        <v>146.6993</v>
      </c>
      <c r="S337" s="295">
        <v>0.002732306</v>
      </c>
      <c r="T337" s="295">
        <v>0.01502436</v>
      </c>
      <c r="U337" s="295">
        <v>0.02604502</v>
      </c>
      <c r="V337" s="295">
        <v>1.59408</v>
      </c>
      <c r="W337" s="295">
        <v>0.000149595</v>
      </c>
      <c r="X337" s="295">
        <v>0.00100683</v>
      </c>
      <c r="Y337" s="295">
        <v>0</v>
      </c>
      <c r="Z337" s="295">
        <v>0.0002465315</v>
      </c>
    </row>
    <row r="338" spans="1:26" s="294" customFormat="1" ht="12.75">
      <c r="A338" s="294">
        <v>2005</v>
      </c>
      <c r="B338" s="294" t="s">
        <v>427</v>
      </c>
      <c r="C338" s="294" t="s">
        <v>428</v>
      </c>
      <c r="D338" s="294">
        <v>2270002078</v>
      </c>
      <c r="E338" s="294" t="s">
        <v>483</v>
      </c>
      <c r="F338" s="294" t="s">
        <v>540</v>
      </c>
      <c r="G338" s="294">
        <v>25</v>
      </c>
      <c r="H338" s="294" t="s">
        <v>446</v>
      </c>
      <c r="I338" s="294" t="s">
        <v>432</v>
      </c>
      <c r="J338" s="294" t="s">
        <v>437</v>
      </c>
      <c r="K338" s="294" t="s">
        <v>434</v>
      </c>
      <c r="L338" s="294" t="s">
        <v>435</v>
      </c>
      <c r="M338" s="294" t="s">
        <v>10</v>
      </c>
      <c r="N338" s="294" t="s">
        <v>10</v>
      </c>
      <c r="O338" s="294" t="s">
        <v>10</v>
      </c>
      <c r="P338" s="295">
        <v>2.344473</v>
      </c>
      <c r="Q338" s="295">
        <v>4.255852</v>
      </c>
      <c r="R338" s="295">
        <v>1.487043</v>
      </c>
      <c r="S338" s="295">
        <v>3.702818E-05</v>
      </c>
      <c r="T338" s="295">
        <v>9.506817E-05</v>
      </c>
      <c r="U338" s="295">
        <v>0.0001637094</v>
      </c>
      <c r="V338" s="295">
        <v>0.01620958</v>
      </c>
      <c r="W338" s="295">
        <v>1.919577E-06</v>
      </c>
      <c r="X338" s="295">
        <v>1.215971E-05</v>
      </c>
      <c r="Y338" s="295">
        <v>0</v>
      </c>
      <c r="Z338" s="295">
        <v>3.340994E-06</v>
      </c>
    </row>
    <row r="339" spans="1:26" s="294" customFormat="1" ht="12.75">
      <c r="A339" s="294">
        <v>2005</v>
      </c>
      <c r="B339" s="294" t="s">
        <v>427</v>
      </c>
      <c r="C339" s="294" t="s">
        <v>428</v>
      </c>
      <c r="D339" s="294">
        <v>2270002081</v>
      </c>
      <c r="E339" s="294" t="s">
        <v>484</v>
      </c>
      <c r="F339" s="294" t="s">
        <v>540</v>
      </c>
      <c r="G339" s="294">
        <v>15</v>
      </c>
      <c r="H339" s="294" t="s">
        <v>446</v>
      </c>
      <c r="I339" s="294" t="s">
        <v>432</v>
      </c>
      <c r="J339" s="294" t="s">
        <v>437</v>
      </c>
      <c r="K339" s="294" t="s">
        <v>434</v>
      </c>
      <c r="L339" s="294" t="s">
        <v>435</v>
      </c>
      <c r="M339" s="294" t="s">
        <v>10</v>
      </c>
      <c r="N339" s="294" t="s">
        <v>10</v>
      </c>
      <c r="O339" s="294" t="s">
        <v>10</v>
      </c>
      <c r="P339" s="295">
        <v>32.33419</v>
      </c>
      <c r="Q339" s="295">
        <v>61.17786</v>
      </c>
      <c r="R339" s="295">
        <v>28.23927</v>
      </c>
      <c r="S339" s="295">
        <v>0.0004165081</v>
      </c>
      <c r="T339" s="295">
        <v>0.001886093</v>
      </c>
      <c r="U339" s="295">
        <v>0.002842068</v>
      </c>
      <c r="V339" s="295">
        <v>0.3088952</v>
      </c>
      <c r="W339" s="295">
        <v>4.486237E-05</v>
      </c>
      <c r="X339" s="295">
        <v>0.0001967201</v>
      </c>
      <c r="Y339" s="295">
        <v>0</v>
      </c>
      <c r="Z339" s="295">
        <v>3.758086E-05</v>
      </c>
    </row>
    <row r="340" spans="1:26" s="294" customFormat="1" ht="12.75">
      <c r="A340" s="294">
        <v>2005</v>
      </c>
      <c r="B340" s="294" t="s">
        <v>427</v>
      </c>
      <c r="C340" s="294" t="s">
        <v>428</v>
      </c>
      <c r="D340" s="294">
        <v>2270002081</v>
      </c>
      <c r="E340" s="294" t="s">
        <v>484</v>
      </c>
      <c r="F340" s="294" t="s">
        <v>540</v>
      </c>
      <c r="G340" s="294">
        <v>25</v>
      </c>
      <c r="H340" s="294" t="s">
        <v>446</v>
      </c>
      <c r="I340" s="294" t="s">
        <v>432</v>
      </c>
      <c r="J340" s="294" t="s">
        <v>437</v>
      </c>
      <c r="K340" s="294" t="s">
        <v>434</v>
      </c>
      <c r="L340" s="294" t="s">
        <v>435</v>
      </c>
      <c r="M340" s="294" t="s">
        <v>10</v>
      </c>
      <c r="N340" s="294" t="s">
        <v>10</v>
      </c>
      <c r="O340" s="294" t="s">
        <v>10</v>
      </c>
      <c r="P340" s="295">
        <v>5.470437</v>
      </c>
      <c r="Q340" s="295">
        <v>10.35034</v>
      </c>
      <c r="R340" s="295">
        <v>6.240502</v>
      </c>
      <c r="S340" s="295">
        <v>0.000110514</v>
      </c>
      <c r="T340" s="295">
        <v>0.0003176522</v>
      </c>
      <c r="U340" s="295">
        <v>0.000650884</v>
      </c>
      <c r="V340" s="295">
        <v>0.06834029</v>
      </c>
      <c r="W340" s="295">
        <v>8.093014E-06</v>
      </c>
      <c r="X340" s="295">
        <v>4.180789E-05</v>
      </c>
      <c r="Y340" s="295">
        <v>0</v>
      </c>
      <c r="Z340" s="295">
        <v>9.971503E-06</v>
      </c>
    </row>
    <row r="341" spans="1:26" s="294" customFormat="1" ht="12.75">
      <c r="A341" s="294">
        <v>2005</v>
      </c>
      <c r="B341" s="294" t="s">
        <v>427</v>
      </c>
      <c r="C341" s="294" t="s">
        <v>428</v>
      </c>
      <c r="D341" s="294">
        <v>2270002081</v>
      </c>
      <c r="E341" s="294" t="s">
        <v>484</v>
      </c>
      <c r="F341" s="294" t="s">
        <v>540</v>
      </c>
      <c r="G341" s="294">
        <v>50</v>
      </c>
      <c r="H341" s="294" t="s">
        <v>446</v>
      </c>
      <c r="I341" s="294" t="s">
        <v>432</v>
      </c>
      <c r="J341" s="294" t="s">
        <v>437</v>
      </c>
      <c r="K341" s="294" t="s">
        <v>434</v>
      </c>
      <c r="L341" s="294" t="s">
        <v>435</v>
      </c>
      <c r="M341" s="294" t="s">
        <v>10</v>
      </c>
      <c r="N341" s="294" t="s">
        <v>10</v>
      </c>
      <c r="O341" s="294" t="s">
        <v>10</v>
      </c>
      <c r="P341" s="295">
        <v>8.401029</v>
      </c>
      <c r="Q341" s="295">
        <v>16.185</v>
      </c>
      <c r="R341" s="295">
        <v>21.25628</v>
      </c>
      <c r="S341" s="295">
        <v>0.001270161</v>
      </c>
      <c r="T341" s="295">
        <v>0.002825774</v>
      </c>
      <c r="U341" s="295">
        <v>0.002478138</v>
      </c>
      <c r="V341" s="295">
        <v>0.2263021</v>
      </c>
      <c r="W341" s="295">
        <v>2.730487E-05</v>
      </c>
      <c r="X341" s="295">
        <v>0.0002941396</v>
      </c>
      <c r="Y341" s="295">
        <v>0</v>
      </c>
      <c r="Z341" s="295">
        <v>0.0001146046</v>
      </c>
    </row>
    <row r="342" spans="1:26" s="294" customFormat="1" ht="12.75">
      <c r="A342" s="294">
        <v>2005</v>
      </c>
      <c r="B342" s="294" t="s">
        <v>427</v>
      </c>
      <c r="C342" s="294" t="s">
        <v>428</v>
      </c>
      <c r="D342" s="294">
        <v>2270002081</v>
      </c>
      <c r="E342" s="294" t="s">
        <v>484</v>
      </c>
      <c r="F342" s="294" t="s">
        <v>540</v>
      </c>
      <c r="G342" s="294">
        <v>120</v>
      </c>
      <c r="H342" s="294" t="s">
        <v>446</v>
      </c>
      <c r="I342" s="294" t="s">
        <v>432</v>
      </c>
      <c r="J342" s="294" t="s">
        <v>437</v>
      </c>
      <c r="K342" s="294" t="s">
        <v>434</v>
      </c>
      <c r="L342" s="294" t="s">
        <v>435</v>
      </c>
      <c r="M342" s="294" t="s">
        <v>10</v>
      </c>
      <c r="N342" s="294" t="s">
        <v>10</v>
      </c>
      <c r="O342" s="294" t="s">
        <v>10</v>
      </c>
      <c r="P342" s="295">
        <v>13.87146</v>
      </c>
      <c r="Q342" s="295">
        <v>26.72407</v>
      </c>
      <c r="R342" s="295">
        <v>99.29073</v>
      </c>
      <c r="S342" s="295">
        <v>0.002655019</v>
      </c>
      <c r="T342" s="295">
        <v>0.007679215</v>
      </c>
      <c r="U342" s="295">
        <v>0.01531461</v>
      </c>
      <c r="V342" s="295">
        <v>1.079467</v>
      </c>
      <c r="W342" s="295">
        <v>0.0001181852</v>
      </c>
      <c r="X342" s="295">
        <v>0.001377484</v>
      </c>
      <c r="Y342" s="295">
        <v>0</v>
      </c>
      <c r="Z342" s="295">
        <v>0.0002395582</v>
      </c>
    </row>
    <row r="343" spans="1:26" s="294" customFormat="1" ht="12.75">
      <c r="A343" s="294">
        <v>2005</v>
      </c>
      <c r="B343" s="294" t="s">
        <v>427</v>
      </c>
      <c r="C343" s="294" t="s">
        <v>428</v>
      </c>
      <c r="D343" s="294">
        <v>2270002081</v>
      </c>
      <c r="E343" s="294" t="s">
        <v>484</v>
      </c>
      <c r="F343" s="294" t="s">
        <v>540</v>
      </c>
      <c r="G343" s="294">
        <v>175</v>
      </c>
      <c r="H343" s="294" t="s">
        <v>446</v>
      </c>
      <c r="I343" s="294" t="s">
        <v>432</v>
      </c>
      <c r="J343" s="294" t="s">
        <v>437</v>
      </c>
      <c r="K343" s="294" t="s">
        <v>434</v>
      </c>
      <c r="L343" s="294" t="s">
        <v>435</v>
      </c>
      <c r="M343" s="294" t="s">
        <v>10</v>
      </c>
      <c r="N343" s="294" t="s">
        <v>10</v>
      </c>
      <c r="O343" s="294" t="s">
        <v>10</v>
      </c>
      <c r="P343" s="295">
        <v>19.14653</v>
      </c>
      <c r="Q343" s="295">
        <v>36.88673</v>
      </c>
      <c r="R343" s="295">
        <v>179.4856</v>
      </c>
      <c r="S343" s="295">
        <v>0.003122603</v>
      </c>
      <c r="T343" s="295">
        <v>0.01107684</v>
      </c>
      <c r="U343" s="295">
        <v>0.02548204</v>
      </c>
      <c r="V343" s="295">
        <v>1.962747</v>
      </c>
      <c r="W343" s="295">
        <v>0.0002061199</v>
      </c>
      <c r="X343" s="295">
        <v>0.001354551</v>
      </c>
      <c r="Y343" s="295">
        <v>0</v>
      </c>
      <c r="Z343" s="295">
        <v>0.0002817475</v>
      </c>
    </row>
    <row r="344" spans="1:26" s="294" customFormat="1" ht="12.75">
      <c r="A344" s="294">
        <v>2005</v>
      </c>
      <c r="B344" s="294" t="s">
        <v>427</v>
      </c>
      <c r="C344" s="294" t="s">
        <v>428</v>
      </c>
      <c r="D344" s="294">
        <v>2270002081</v>
      </c>
      <c r="E344" s="294" t="s">
        <v>484</v>
      </c>
      <c r="F344" s="294" t="s">
        <v>540</v>
      </c>
      <c r="G344" s="294">
        <v>500</v>
      </c>
      <c r="H344" s="294" t="s">
        <v>446</v>
      </c>
      <c r="I344" s="294" t="s">
        <v>432</v>
      </c>
      <c r="J344" s="294" t="s">
        <v>433</v>
      </c>
      <c r="K344" s="294" t="s">
        <v>434</v>
      </c>
      <c r="L344" s="294" t="s">
        <v>435</v>
      </c>
      <c r="M344" s="294" t="s">
        <v>10</v>
      </c>
      <c r="N344" s="294" t="s">
        <v>10</v>
      </c>
      <c r="O344" s="294" t="s">
        <v>10</v>
      </c>
      <c r="P344" s="295">
        <v>44.4473</v>
      </c>
      <c r="Q344" s="295">
        <v>85.62997</v>
      </c>
      <c r="R344" s="295">
        <v>988.8147</v>
      </c>
      <c r="S344" s="295">
        <v>0.01051017</v>
      </c>
      <c r="T344" s="295">
        <v>0.03915138</v>
      </c>
      <c r="U344" s="295">
        <v>0.1210866</v>
      </c>
      <c r="V344" s="295">
        <v>10.87544</v>
      </c>
      <c r="W344" s="295">
        <v>0.0009962961</v>
      </c>
      <c r="X344" s="295">
        <v>0.004210352</v>
      </c>
      <c r="Y344" s="295">
        <v>0</v>
      </c>
      <c r="Z344" s="295">
        <v>0.0009483156</v>
      </c>
    </row>
    <row r="345" spans="1:26" ht="12.75">
      <c r="A345">
        <v>2005</v>
      </c>
      <c r="B345" t="s">
        <v>427</v>
      </c>
      <c r="C345" t="s">
        <v>428</v>
      </c>
      <c r="D345">
        <v>2270012005</v>
      </c>
      <c r="E345" t="s">
        <v>580</v>
      </c>
      <c r="F345" t="s">
        <v>540</v>
      </c>
      <c r="G345">
        <v>50</v>
      </c>
      <c r="H345" t="s">
        <v>581</v>
      </c>
      <c r="I345" t="s">
        <v>432</v>
      </c>
      <c r="J345" t="s">
        <v>437</v>
      </c>
      <c r="K345" t="s">
        <v>434</v>
      </c>
      <c r="L345" t="s">
        <v>437</v>
      </c>
      <c r="M345" t="s">
        <v>10</v>
      </c>
      <c r="N345" t="s">
        <v>10</v>
      </c>
      <c r="O345" t="s">
        <v>10</v>
      </c>
      <c r="P345" s="289">
        <v>1.8308</v>
      </c>
      <c r="Q345" s="289">
        <v>4.091493</v>
      </c>
      <c r="R345" s="289">
        <v>5.815583</v>
      </c>
      <c r="S345" s="289">
        <v>0.0004064784</v>
      </c>
      <c r="T345" s="289">
        <v>0.0008711969</v>
      </c>
      <c r="U345" s="289">
        <v>0.0007117591</v>
      </c>
      <c r="V345" s="289">
        <v>0.06151412</v>
      </c>
      <c r="W345" s="289">
        <v>7.42209E-06</v>
      </c>
      <c r="X345" s="289">
        <v>8.935346E-05</v>
      </c>
      <c r="Y345" s="289">
        <v>0</v>
      </c>
      <c r="Z345" s="289">
        <v>3.667589E-05</v>
      </c>
    </row>
    <row r="346" spans="1:26" ht="12.75">
      <c r="A346">
        <v>2005</v>
      </c>
      <c r="B346" t="s">
        <v>427</v>
      </c>
      <c r="C346" t="s">
        <v>428</v>
      </c>
      <c r="D346">
        <v>2270012005</v>
      </c>
      <c r="E346" t="s">
        <v>580</v>
      </c>
      <c r="F346" t="s">
        <v>540</v>
      </c>
      <c r="G346">
        <v>120</v>
      </c>
      <c r="H346" t="s">
        <v>581</v>
      </c>
      <c r="I346" t="s">
        <v>432</v>
      </c>
      <c r="J346" t="s">
        <v>437</v>
      </c>
      <c r="K346" t="s">
        <v>434</v>
      </c>
      <c r="L346" t="s">
        <v>437</v>
      </c>
      <c r="M346" t="s">
        <v>10</v>
      </c>
      <c r="N346" t="s">
        <v>10</v>
      </c>
      <c r="O346" t="s">
        <v>10</v>
      </c>
      <c r="P346" s="289">
        <v>13.731</v>
      </c>
      <c r="Q346" s="289">
        <v>30.6862</v>
      </c>
      <c r="R346" s="289">
        <v>80.77545</v>
      </c>
      <c r="S346" s="289">
        <v>0.002415971</v>
      </c>
      <c r="T346" s="289">
        <v>0.006582062</v>
      </c>
      <c r="U346" s="289">
        <v>0.01378151</v>
      </c>
      <c r="V346" s="289">
        <v>0.8765762</v>
      </c>
      <c r="W346" s="289">
        <v>9.597177E-05</v>
      </c>
      <c r="X346" s="289">
        <v>0.001230514</v>
      </c>
      <c r="Y346" s="289">
        <v>0</v>
      </c>
      <c r="Z346" s="289">
        <v>0.0002179891</v>
      </c>
    </row>
    <row r="347" spans="1:26" ht="12.75">
      <c r="A347">
        <v>2005</v>
      </c>
      <c r="B347" t="s">
        <v>427</v>
      </c>
      <c r="C347" t="s">
        <v>428</v>
      </c>
      <c r="D347">
        <v>2270012005</v>
      </c>
      <c r="E347" t="s">
        <v>580</v>
      </c>
      <c r="F347" t="s">
        <v>540</v>
      </c>
      <c r="G347">
        <v>175</v>
      </c>
      <c r="H347" t="s">
        <v>581</v>
      </c>
      <c r="I347" t="s">
        <v>432</v>
      </c>
      <c r="J347" t="s">
        <v>437</v>
      </c>
      <c r="K347" t="s">
        <v>434</v>
      </c>
      <c r="L347" t="s">
        <v>437</v>
      </c>
      <c r="M347" t="s">
        <v>10</v>
      </c>
      <c r="N347" t="s">
        <v>10</v>
      </c>
      <c r="O347" t="s">
        <v>10</v>
      </c>
      <c r="P347" s="289">
        <v>2.7462</v>
      </c>
      <c r="Q347" s="289">
        <v>6.131103</v>
      </c>
      <c r="R347" s="289">
        <v>27.18148</v>
      </c>
      <c r="S347" s="289">
        <v>0.0005380801</v>
      </c>
      <c r="T347" s="289">
        <v>0.001773998</v>
      </c>
      <c r="U347" s="289">
        <v>0.004270046</v>
      </c>
      <c r="V347" s="289">
        <v>0.2968161</v>
      </c>
      <c r="W347" s="289">
        <v>3.117044E-05</v>
      </c>
      <c r="X347" s="289">
        <v>0.000231184</v>
      </c>
      <c r="Y347" s="289">
        <v>0</v>
      </c>
      <c r="Z347" s="289">
        <v>4.85501E-05</v>
      </c>
    </row>
    <row r="348" spans="1:26" ht="12.75">
      <c r="A348">
        <v>2005</v>
      </c>
      <c r="B348" t="s">
        <v>427</v>
      </c>
      <c r="C348" t="s">
        <v>428</v>
      </c>
      <c r="D348">
        <v>2270012005</v>
      </c>
      <c r="E348" t="s">
        <v>580</v>
      </c>
      <c r="F348" t="s">
        <v>540</v>
      </c>
      <c r="G348">
        <v>250</v>
      </c>
      <c r="H348" t="s">
        <v>581</v>
      </c>
      <c r="I348" t="s">
        <v>432</v>
      </c>
      <c r="J348" t="s">
        <v>433</v>
      </c>
      <c r="K348" t="s">
        <v>434</v>
      </c>
      <c r="L348" t="s">
        <v>437</v>
      </c>
      <c r="M348" t="s">
        <v>10</v>
      </c>
      <c r="N348" t="s">
        <v>10</v>
      </c>
      <c r="O348" t="s">
        <v>10</v>
      </c>
      <c r="P348" s="289">
        <v>2.7462</v>
      </c>
      <c r="Q348" s="289">
        <v>6.131103</v>
      </c>
      <c r="R348" s="289">
        <v>34.44117</v>
      </c>
      <c r="S348" s="289">
        <v>0.0005263124</v>
      </c>
      <c r="T348" s="289">
        <v>0.001488597</v>
      </c>
      <c r="U348" s="289">
        <v>0.005188914</v>
      </c>
      <c r="V348" s="289">
        <v>0.3779334</v>
      </c>
      <c r="W348" s="289">
        <v>3.968908E-05</v>
      </c>
      <c r="X348" s="289">
        <v>0.0002118026</v>
      </c>
      <c r="Y348" s="289">
        <v>0</v>
      </c>
      <c r="Z348" s="289">
        <v>4.748834E-05</v>
      </c>
    </row>
    <row r="349" spans="1:26" ht="12.75">
      <c r="A349">
        <v>2005</v>
      </c>
      <c r="B349" t="s">
        <v>427</v>
      </c>
      <c r="C349" t="s">
        <v>428</v>
      </c>
      <c r="D349">
        <v>2270012005</v>
      </c>
      <c r="E349" t="s">
        <v>580</v>
      </c>
      <c r="F349" t="s">
        <v>540</v>
      </c>
      <c r="G349">
        <v>500</v>
      </c>
      <c r="H349" t="s">
        <v>581</v>
      </c>
      <c r="I349" t="s">
        <v>432</v>
      </c>
      <c r="J349" t="s">
        <v>433</v>
      </c>
      <c r="K349" t="s">
        <v>434</v>
      </c>
      <c r="L349" t="s">
        <v>437</v>
      </c>
      <c r="M349" t="s">
        <v>10</v>
      </c>
      <c r="N349" t="s">
        <v>10</v>
      </c>
      <c r="O349" t="s">
        <v>10</v>
      </c>
      <c r="P349" s="289">
        <v>2.7462</v>
      </c>
      <c r="Q349" s="289">
        <v>6.131103</v>
      </c>
      <c r="R349" s="289">
        <v>54.83481</v>
      </c>
      <c r="S349" s="289">
        <v>0.0007442927</v>
      </c>
      <c r="T349" s="289">
        <v>0.003072819</v>
      </c>
      <c r="U349" s="289">
        <v>0.007609467</v>
      </c>
      <c r="V349" s="289">
        <v>0.6010064</v>
      </c>
      <c r="W349" s="289">
        <v>5.505804E-05</v>
      </c>
      <c r="X349" s="289">
        <v>0.0002995233</v>
      </c>
      <c r="Y349" s="289">
        <v>0</v>
      </c>
      <c r="Z349" s="289">
        <v>6.715634E-05</v>
      </c>
    </row>
    <row r="350" spans="1:26" ht="12.75">
      <c r="A350">
        <v>2005</v>
      </c>
      <c r="B350" t="s">
        <v>427</v>
      </c>
      <c r="C350" t="s">
        <v>428</v>
      </c>
      <c r="D350">
        <v>2270012005</v>
      </c>
      <c r="E350" t="s">
        <v>580</v>
      </c>
      <c r="F350" t="s">
        <v>540</v>
      </c>
      <c r="G350">
        <v>1000</v>
      </c>
      <c r="H350" t="s">
        <v>581</v>
      </c>
      <c r="I350" t="s">
        <v>432</v>
      </c>
      <c r="J350" t="s">
        <v>433</v>
      </c>
      <c r="K350" t="s">
        <v>434</v>
      </c>
      <c r="L350" t="s">
        <v>437</v>
      </c>
      <c r="M350" t="s">
        <v>10</v>
      </c>
      <c r="N350" t="s">
        <v>10</v>
      </c>
      <c r="O350" t="s">
        <v>10</v>
      </c>
      <c r="P350" s="289">
        <v>5.4924</v>
      </c>
      <c r="Q350" s="289">
        <v>12.26221</v>
      </c>
      <c r="R350" s="289">
        <v>272.3513</v>
      </c>
      <c r="S350" s="289">
        <v>0.004218503</v>
      </c>
      <c r="T350" s="289">
        <v>0.01758489</v>
      </c>
      <c r="U350" s="289">
        <v>0.04300984</v>
      </c>
      <c r="V350" s="289">
        <v>2.979222</v>
      </c>
      <c r="W350" s="289">
        <v>0.0002795824</v>
      </c>
      <c r="X350" s="289">
        <v>0.001466183</v>
      </c>
      <c r="Y350" s="289">
        <v>0</v>
      </c>
      <c r="Z350" s="289">
        <v>0.0003806288</v>
      </c>
    </row>
    <row r="351" spans="1:26" ht="12.75">
      <c r="A351">
        <v>2005</v>
      </c>
      <c r="B351" t="s">
        <v>427</v>
      </c>
      <c r="C351" t="s">
        <v>428</v>
      </c>
      <c r="D351">
        <v>2270012010</v>
      </c>
      <c r="E351" t="s">
        <v>582</v>
      </c>
      <c r="F351" t="s">
        <v>540</v>
      </c>
      <c r="G351">
        <v>750</v>
      </c>
      <c r="H351" t="s">
        <v>581</v>
      </c>
      <c r="I351" t="s">
        <v>432</v>
      </c>
      <c r="J351" t="s">
        <v>433</v>
      </c>
      <c r="K351" t="s">
        <v>434</v>
      </c>
      <c r="L351" t="s">
        <v>437</v>
      </c>
      <c r="M351" t="s">
        <v>10</v>
      </c>
      <c r="N351" t="s">
        <v>10</v>
      </c>
      <c r="O351" t="s">
        <v>10</v>
      </c>
      <c r="P351" s="289">
        <v>1.8308</v>
      </c>
      <c r="Q351" s="289">
        <v>4.04631</v>
      </c>
      <c r="R351" s="289">
        <v>65.98344</v>
      </c>
      <c r="S351" s="289">
        <v>0.0005375769</v>
      </c>
      <c r="T351" s="289">
        <v>0.001536944</v>
      </c>
      <c r="U351" s="289">
        <v>0.007454916</v>
      </c>
      <c r="V351" s="289">
        <v>0.7280914</v>
      </c>
      <c r="W351" s="289">
        <v>6.670025E-05</v>
      </c>
      <c r="X351" s="289">
        <v>0.0002071185</v>
      </c>
      <c r="Y351" s="289">
        <v>0</v>
      </c>
      <c r="Z351" s="289">
        <v>4.850469E-05</v>
      </c>
    </row>
    <row r="352" spans="1:26" ht="12.75">
      <c r="A352">
        <v>2005</v>
      </c>
      <c r="B352" t="s">
        <v>427</v>
      </c>
      <c r="C352" t="s">
        <v>428</v>
      </c>
      <c r="D352">
        <v>2270012015</v>
      </c>
      <c r="E352" t="s">
        <v>583</v>
      </c>
      <c r="F352" t="s">
        <v>540</v>
      </c>
      <c r="G352">
        <v>250</v>
      </c>
      <c r="H352" t="s">
        <v>581</v>
      </c>
      <c r="I352" t="s">
        <v>432</v>
      </c>
      <c r="J352" t="s">
        <v>433</v>
      </c>
      <c r="K352" t="s">
        <v>434</v>
      </c>
      <c r="L352" t="s">
        <v>437</v>
      </c>
      <c r="M352" t="s">
        <v>10</v>
      </c>
      <c r="N352" t="s">
        <v>10</v>
      </c>
      <c r="O352" t="s">
        <v>10</v>
      </c>
      <c r="P352" s="289">
        <v>3.6616</v>
      </c>
      <c r="Q352" s="289">
        <v>1.425747</v>
      </c>
      <c r="R352" s="289">
        <v>9.224676</v>
      </c>
      <c r="S352" s="289">
        <v>0.0001073423</v>
      </c>
      <c r="T352" s="289">
        <v>0.0003375899</v>
      </c>
      <c r="U352" s="289">
        <v>0.001219215</v>
      </c>
      <c r="V352" s="289">
        <v>0.1014618</v>
      </c>
      <c r="W352" s="289">
        <v>1.065512E-05</v>
      </c>
      <c r="X352" s="289">
        <v>3.950501E-05</v>
      </c>
      <c r="Y352" s="289">
        <v>0</v>
      </c>
      <c r="Z352" s="289">
        <v>9.685325E-06</v>
      </c>
    </row>
    <row r="353" spans="1:26" ht="12.75">
      <c r="A353">
        <v>2005</v>
      </c>
      <c r="B353" t="s">
        <v>427</v>
      </c>
      <c r="C353" t="s">
        <v>428</v>
      </c>
      <c r="D353">
        <v>2270012020</v>
      </c>
      <c r="E353" t="s">
        <v>584</v>
      </c>
      <c r="F353" t="s">
        <v>540</v>
      </c>
      <c r="G353">
        <v>175</v>
      </c>
      <c r="H353" t="s">
        <v>581</v>
      </c>
      <c r="I353" t="s">
        <v>432</v>
      </c>
      <c r="J353" t="s">
        <v>437</v>
      </c>
      <c r="K353" t="s">
        <v>434</v>
      </c>
      <c r="L353" t="s">
        <v>437</v>
      </c>
      <c r="M353" t="s">
        <v>10</v>
      </c>
      <c r="N353" t="s">
        <v>10</v>
      </c>
      <c r="O353" t="s">
        <v>10</v>
      </c>
      <c r="P353" s="289">
        <v>7.3232</v>
      </c>
      <c r="Q353" s="289">
        <v>17.63107</v>
      </c>
      <c r="R353" s="289">
        <v>72.22929</v>
      </c>
      <c r="S353" s="289">
        <v>0.001447391</v>
      </c>
      <c r="T353" s="289">
        <v>0.004747124</v>
      </c>
      <c r="U353" s="289">
        <v>0.01142049</v>
      </c>
      <c r="V353" s="289">
        <v>0.7886034</v>
      </c>
      <c r="W353" s="289">
        <v>8.281599E-05</v>
      </c>
      <c r="X353" s="289">
        <v>0.0006241525</v>
      </c>
      <c r="Y353" s="289">
        <v>0</v>
      </c>
      <c r="Z353" s="289">
        <v>0.0001305957</v>
      </c>
    </row>
    <row r="354" spans="1:26" ht="12.75">
      <c r="A354">
        <v>2005</v>
      </c>
      <c r="B354" t="s">
        <v>427</v>
      </c>
      <c r="C354" t="s">
        <v>428</v>
      </c>
      <c r="D354">
        <v>2270012020</v>
      </c>
      <c r="E354" t="s">
        <v>584</v>
      </c>
      <c r="F354" t="s">
        <v>540</v>
      </c>
      <c r="G354">
        <v>250</v>
      </c>
      <c r="H354" t="s">
        <v>581</v>
      </c>
      <c r="I354" t="s">
        <v>432</v>
      </c>
      <c r="J354" t="s">
        <v>433</v>
      </c>
      <c r="K354" t="s">
        <v>434</v>
      </c>
      <c r="L354" t="s">
        <v>437</v>
      </c>
      <c r="M354" t="s">
        <v>10</v>
      </c>
      <c r="N354" t="s">
        <v>10</v>
      </c>
      <c r="O354" t="s">
        <v>10</v>
      </c>
      <c r="P354" s="289">
        <v>13.731</v>
      </c>
      <c r="Q354" s="289">
        <v>33.05826</v>
      </c>
      <c r="R354" s="289">
        <v>188.6676</v>
      </c>
      <c r="S354" s="289">
        <v>0.002916252</v>
      </c>
      <c r="T354" s="289">
        <v>0.008208583</v>
      </c>
      <c r="U354" s="289">
        <v>0.02860754</v>
      </c>
      <c r="V354" s="289">
        <v>2.070084</v>
      </c>
      <c r="W354" s="289">
        <v>0.0002173919</v>
      </c>
      <c r="X354" s="289">
        <v>0.001175581</v>
      </c>
      <c r="Y354" s="289">
        <v>0</v>
      </c>
      <c r="Z354" s="289">
        <v>0.0002631287</v>
      </c>
    </row>
    <row r="355" spans="1:26" ht="12.75">
      <c r="A355">
        <v>2005</v>
      </c>
      <c r="B355" t="s">
        <v>427</v>
      </c>
      <c r="C355" t="s">
        <v>428</v>
      </c>
      <c r="D355">
        <v>2270012020</v>
      </c>
      <c r="E355" t="s">
        <v>584</v>
      </c>
      <c r="F355" t="s">
        <v>540</v>
      </c>
      <c r="G355">
        <v>750</v>
      </c>
      <c r="H355" t="s">
        <v>581</v>
      </c>
      <c r="I355" t="s">
        <v>432</v>
      </c>
      <c r="J355" t="s">
        <v>433</v>
      </c>
      <c r="K355" t="s">
        <v>434</v>
      </c>
      <c r="L355" t="s">
        <v>437</v>
      </c>
      <c r="M355" t="s">
        <v>10</v>
      </c>
      <c r="N355" t="s">
        <v>10</v>
      </c>
      <c r="O355" t="s">
        <v>10</v>
      </c>
      <c r="P355" s="289">
        <v>5.4924</v>
      </c>
      <c r="Q355" s="289">
        <v>13.2233</v>
      </c>
      <c r="R355" s="289">
        <v>211.2638</v>
      </c>
      <c r="S355" s="289">
        <v>0.002947146</v>
      </c>
      <c r="T355" s="289">
        <v>0.01188276</v>
      </c>
      <c r="U355" s="289">
        <v>0.03001919</v>
      </c>
      <c r="V355" s="289">
        <v>2.315114</v>
      </c>
      <c r="W355" s="289">
        <v>0.000212087</v>
      </c>
      <c r="X355" s="289">
        <v>0.001177285</v>
      </c>
      <c r="Y355" s="289">
        <v>0</v>
      </c>
      <c r="Z355" s="289">
        <v>0.0002659163</v>
      </c>
    </row>
    <row r="356" spans="1:26" ht="12.75">
      <c r="A356">
        <v>2005</v>
      </c>
      <c r="B356" t="s">
        <v>427</v>
      </c>
      <c r="C356" t="s">
        <v>428</v>
      </c>
      <c r="D356">
        <v>2270012020</v>
      </c>
      <c r="E356" t="s">
        <v>584</v>
      </c>
      <c r="F356" t="s">
        <v>540</v>
      </c>
      <c r="G356">
        <v>9999</v>
      </c>
      <c r="H356" t="s">
        <v>581</v>
      </c>
      <c r="I356" t="s">
        <v>432</v>
      </c>
      <c r="J356" t="s">
        <v>433</v>
      </c>
      <c r="K356" t="s">
        <v>434</v>
      </c>
      <c r="L356" t="s">
        <v>437</v>
      </c>
      <c r="M356" t="s">
        <v>10</v>
      </c>
      <c r="N356" t="s">
        <v>10</v>
      </c>
      <c r="O356" t="s">
        <v>10</v>
      </c>
      <c r="P356" s="289">
        <v>5.4924</v>
      </c>
      <c r="Q356" s="289">
        <v>13.2233</v>
      </c>
      <c r="R356" s="289">
        <v>462.3229</v>
      </c>
      <c r="S356" s="289">
        <v>0.007201402</v>
      </c>
      <c r="T356" s="289">
        <v>0.02998633</v>
      </c>
      <c r="U356" s="289">
        <v>0.07337207</v>
      </c>
      <c r="V356" s="289">
        <v>5.056919</v>
      </c>
      <c r="W356" s="289">
        <v>0.0004632629</v>
      </c>
      <c r="X356" s="289">
        <v>0.002496976</v>
      </c>
      <c r="Y356" s="289">
        <v>0</v>
      </c>
      <c r="Z356" s="289">
        <v>0.0006497711</v>
      </c>
    </row>
    <row r="357" spans="1:26" ht="12.75">
      <c r="A357">
        <v>2005</v>
      </c>
      <c r="B357" t="s">
        <v>427</v>
      </c>
      <c r="C357" t="s">
        <v>428</v>
      </c>
      <c r="D357">
        <v>2270012025</v>
      </c>
      <c r="E357" t="s">
        <v>585</v>
      </c>
      <c r="F357" t="s">
        <v>540</v>
      </c>
      <c r="G357">
        <v>50</v>
      </c>
      <c r="H357" t="s">
        <v>581</v>
      </c>
      <c r="I357" t="s">
        <v>432</v>
      </c>
      <c r="J357" t="s">
        <v>437</v>
      </c>
      <c r="K357" t="s">
        <v>434</v>
      </c>
      <c r="L357" t="s">
        <v>437</v>
      </c>
      <c r="M357" t="s">
        <v>10</v>
      </c>
      <c r="N357" t="s">
        <v>10</v>
      </c>
      <c r="O357" t="s">
        <v>10</v>
      </c>
      <c r="P357" s="289">
        <v>0.9154</v>
      </c>
      <c r="Q357" s="289">
        <v>2.203884</v>
      </c>
      <c r="R357" s="289">
        <v>2.132372</v>
      </c>
      <c r="S357" s="289">
        <v>0.0001523541</v>
      </c>
      <c r="T357" s="289">
        <v>0.0003256214</v>
      </c>
      <c r="U357" s="289">
        <v>0.0002620142</v>
      </c>
      <c r="V357" s="289">
        <v>0.02253152</v>
      </c>
      <c r="W357" s="289">
        <v>2.71858E-06</v>
      </c>
      <c r="X357" s="289">
        <v>3.329665E-05</v>
      </c>
      <c r="Y357" s="289">
        <v>0</v>
      </c>
      <c r="Z357" s="289">
        <v>1.374666E-05</v>
      </c>
    </row>
    <row r="358" spans="1:26" ht="12.75">
      <c r="A358">
        <v>2005</v>
      </c>
      <c r="B358" t="s">
        <v>427</v>
      </c>
      <c r="C358" t="s">
        <v>428</v>
      </c>
      <c r="D358">
        <v>2270012025</v>
      </c>
      <c r="E358" t="s">
        <v>585</v>
      </c>
      <c r="F358" t="s">
        <v>540</v>
      </c>
      <c r="G358">
        <v>120</v>
      </c>
      <c r="H358" t="s">
        <v>581</v>
      </c>
      <c r="I358" t="s">
        <v>432</v>
      </c>
      <c r="J358" t="s">
        <v>437</v>
      </c>
      <c r="K358" t="s">
        <v>434</v>
      </c>
      <c r="L358" t="s">
        <v>437</v>
      </c>
      <c r="M358" t="s">
        <v>10</v>
      </c>
      <c r="N358" t="s">
        <v>10</v>
      </c>
      <c r="O358" t="s">
        <v>10</v>
      </c>
      <c r="P358" s="289">
        <v>8.2386</v>
      </c>
      <c r="Q358" s="289">
        <v>19.83496</v>
      </c>
      <c r="R358" s="289">
        <v>60.7437</v>
      </c>
      <c r="S358" s="289">
        <v>0.001838018</v>
      </c>
      <c r="T358" s="289">
        <v>0.004985123</v>
      </c>
      <c r="U358" s="289">
        <v>0.01042956</v>
      </c>
      <c r="V358" s="289">
        <v>0.6590471</v>
      </c>
      <c r="W358" s="289">
        <v>7.215564E-05</v>
      </c>
      <c r="X358" s="289">
        <v>0.0009403483</v>
      </c>
      <c r="Y358" s="289">
        <v>0</v>
      </c>
      <c r="Z358" s="289">
        <v>0.0001658415</v>
      </c>
    </row>
    <row r="359" spans="1:26" ht="12.75">
      <c r="A359">
        <v>2005</v>
      </c>
      <c r="B359" t="s">
        <v>427</v>
      </c>
      <c r="C359" t="s">
        <v>428</v>
      </c>
      <c r="D359">
        <v>2270012025</v>
      </c>
      <c r="E359" t="s">
        <v>585</v>
      </c>
      <c r="F359" t="s">
        <v>540</v>
      </c>
      <c r="G359">
        <v>175</v>
      </c>
      <c r="H359" t="s">
        <v>581</v>
      </c>
      <c r="I359" t="s">
        <v>432</v>
      </c>
      <c r="J359" t="s">
        <v>437</v>
      </c>
      <c r="K359" t="s">
        <v>434</v>
      </c>
      <c r="L359" t="s">
        <v>437</v>
      </c>
      <c r="M359" t="s">
        <v>10</v>
      </c>
      <c r="N359" t="s">
        <v>10</v>
      </c>
      <c r="O359" t="s">
        <v>10</v>
      </c>
      <c r="P359" s="289">
        <v>11.9002</v>
      </c>
      <c r="Q359" s="289">
        <v>28.65049</v>
      </c>
      <c r="R359" s="289">
        <v>111.504</v>
      </c>
      <c r="S359" s="289">
        <v>0.00223441</v>
      </c>
      <c r="T359" s="289">
        <v>0.007328374</v>
      </c>
      <c r="U359" s="289">
        <v>0.01763039</v>
      </c>
      <c r="V359" s="289">
        <v>1.217406</v>
      </c>
      <c r="W359" s="289">
        <v>0.0001278472</v>
      </c>
      <c r="X359" s="289">
        <v>0.0009635353</v>
      </c>
      <c r="Y359" s="289">
        <v>0</v>
      </c>
      <c r="Z359" s="289">
        <v>0.0002016072</v>
      </c>
    </row>
    <row r="360" spans="1:26" ht="12.75">
      <c r="A360">
        <v>2005</v>
      </c>
      <c r="B360" t="s">
        <v>427</v>
      </c>
      <c r="C360" t="s">
        <v>428</v>
      </c>
      <c r="D360">
        <v>2270012025</v>
      </c>
      <c r="E360" t="s">
        <v>585</v>
      </c>
      <c r="F360" t="s">
        <v>540</v>
      </c>
      <c r="G360">
        <v>250</v>
      </c>
      <c r="H360" t="s">
        <v>581</v>
      </c>
      <c r="I360" t="s">
        <v>432</v>
      </c>
      <c r="J360" t="s">
        <v>433</v>
      </c>
      <c r="K360" t="s">
        <v>434</v>
      </c>
      <c r="L360" t="s">
        <v>437</v>
      </c>
      <c r="M360" t="s">
        <v>10</v>
      </c>
      <c r="N360" t="s">
        <v>10</v>
      </c>
      <c r="O360" t="s">
        <v>10</v>
      </c>
      <c r="P360" s="289">
        <v>22.885</v>
      </c>
      <c r="Q360" s="289">
        <v>55.09711</v>
      </c>
      <c r="R360" s="289">
        <v>341.7193</v>
      </c>
      <c r="S360" s="289">
        <v>0.005281987</v>
      </c>
      <c r="T360" s="289">
        <v>0.01486758</v>
      </c>
      <c r="U360" s="289">
        <v>0.05181469</v>
      </c>
      <c r="V360" s="289">
        <v>3.749387</v>
      </c>
      <c r="W360" s="289">
        <v>0.0003937457</v>
      </c>
      <c r="X360" s="289">
        <v>0.00212924</v>
      </c>
      <c r="Y360" s="289">
        <v>0</v>
      </c>
      <c r="Z360" s="289">
        <v>0.0004765851</v>
      </c>
    </row>
    <row r="361" spans="1:26" ht="12.75">
      <c r="A361">
        <v>2005</v>
      </c>
      <c r="B361" t="s">
        <v>427</v>
      </c>
      <c r="C361" t="s">
        <v>428</v>
      </c>
      <c r="D361">
        <v>2270012025</v>
      </c>
      <c r="E361" t="s">
        <v>585</v>
      </c>
      <c r="F361" t="s">
        <v>540</v>
      </c>
      <c r="G361">
        <v>500</v>
      </c>
      <c r="H361" t="s">
        <v>581</v>
      </c>
      <c r="I361" t="s">
        <v>432</v>
      </c>
      <c r="J361" t="s">
        <v>433</v>
      </c>
      <c r="K361" t="s">
        <v>434</v>
      </c>
      <c r="L361" t="s">
        <v>437</v>
      </c>
      <c r="M361" t="s">
        <v>10</v>
      </c>
      <c r="N361" t="s">
        <v>10</v>
      </c>
      <c r="O361" t="s">
        <v>10</v>
      </c>
      <c r="P361" s="289">
        <v>23.8004</v>
      </c>
      <c r="Q361" s="289">
        <v>57.30098</v>
      </c>
      <c r="R361" s="289">
        <v>564.6052</v>
      </c>
      <c r="S361" s="289">
        <v>0.007744665</v>
      </c>
      <c r="T361" s="289">
        <v>0.03175963</v>
      </c>
      <c r="U361" s="289">
        <v>0.07873099</v>
      </c>
      <c r="V361" s="289">
        <v>6.187721</v>
      </c>
      <c r="W361" s="289">
        <v>0.0005668554</v>
      </c>
      <c r="X361" s="289">
        <v>0.003120658</v>
      </c>
      <c r="Y361" s="289">
        <v>0</v>
      </c>
      <c r="Z361" s="289">
        <v>0.0006987888</v>
      </c>
    </row>
    <row r="362" spans="1:26" ht="12.75">
      <c r="A362">
        <v>2005</v>
      </c>
      <c r="B362" t="s">
        <v>427</v>
      </c>
      <c r="C362" t="s">
        <v>428</v>
      </c>
      <c r="D362">
        <v>2270012025</v>
      </c>
      <c r="E362" t="s">
        <v>585</v>
      </c>
      <c r="F362" t="s">
        <v>540</v>
      </c>
      <c r="G362">
        <v>750</v>
      </c>
      <c r="H362" t="s">
        <v>581</v>
      </c>
      <c r="I362" t="s">
        <v>432</v>
      </c>
      <c r="J362" t="s">
        <v>433</v>
      </c>
      <c r="K362" t="s">
        <v>434</v>
      </c>
      <c r="L362" t="s">
        <v>437</v>
      </c>
      <c r="M362" t="s">
        <v>10</v>
      </c>
      <c r="N362" t="s">
        <v>10</v>
      </c>
      <c r="O362" t="s">
        <v>10</v>
      </c>
      <c r="P362" s="289">
        <v>10.0694</v>
      </c>
      <c r="Q362" s="289">
        <v>24.24272</v>
      </c>
      <c r="R362" s="289">
        <v>476.3714</v>
      </c>
      <c r="S362" s="289">
        <v>0.00664542</v>
      </c>
      <c r="T362" s="289">
        <v>0.02679403</v>
      </c>
      <c r="U362" s="289">
        <v>0.06768927</v>
      </c>
      <c r="V362" s="289">
        <v>5.220273</v>
      </c>
      <c r="W362" s="289">
        <v>0.0004782277</v>
      </c>
      <c r="X362" s="289">
        <v>0.00265462</v>
      </c>
      <c r="Y362" s="289">
        <v>0</v>
      </c>
      <c r="Z362" s="289">
        <v>0.0005996056</v>
      </c>
    </row>
    <row r="363" spans="1:26" ht="12.75">
      <c r="A363">
        <v>2005</v>
      </c>
      <c r="B363" t="s">
        <v>427</v>
      </c>
      <c r="C363" t="s">
        <v>428</v>
      </c>
      <c r="D363">
        <v>2270012025</v>
      </c>
      <c r="E363" t="s">
        <v>585</v>
      </c>
      <c r="F363" t="s">
        <v>540</v>
      </c>
      <c r="G363">
        <v>9999</v>
      </c>
      <c r="H363" t="s">
        <v>581</v>
      </c>
      <c r="I363" t="s">
        <v>432</v>
      </c>
      <c r="J363" t="s">
        <v>433</v>
      </c>
      <c r="K363" t="s">
        <v>434</v>
      </c>
      <c r="L363" t="s">
        <v>437</v>
      </c>
      <c r="M363" t="s">
        <v>10</v>
      </c>
      <c r="N363" t="s">
        <v>10</v>
      </c>
      <c r="O363" t="s">
        <v>10</v>
      </c>
      <c r="P363" s="289">
        <v>4.577</v>
      </c>
      <c r="Q363" s="289">
        <v>11.01942</v>
      </c>
      <c r="R363" s="289">
        <v>408.1212</v>
      </c>
      <c r="S363" s="289">
        <v>0.006357128</v>
      </c>
      <c r="T363" s="289">
        <v>0.0264708</v>
      </c>
      <c r="U363" s="289">
        <v>0.06477012</v>
      </c>
      <c r="V363" s="289">
        <v>4.464058</v>
      </c>
      <c r="W363" s="289">
        <v>0.0004089511</v>
      </c>
      <c r="X363" s="289">
        <v>0.002204237</v>
      </c>
      <c r="Y363" s="289">
        <v>0</v>
      </c>
      <c r="Z363" s="289">
        <v>0.0005735934</v>
      </c>
    </row>
    <row r="364" spans="1:26" ht="12.75">
      <c r="A364">
        <v>2005</v>
      </c>
      <c r="B364" t="s">
        <v>427</v>
      </c>
      <c r="C364" t="s">
        <v>428</v>
      </c>
      <c r="D364">
        <v>2270012030</v>
      </c>
      <c r="E364" t="s">
        <v>586</v>
      </c>
      <c r="F364" t="s">
        <v>540</v>
      </c>
      <c r="G364">
        <v>120</v>
      </c>
      <c r="H364" t="s">
        <v>581</v>
      </c>
      <c r="I364" t="s">
        <v>432</v>
      </c>
      <c r="J364" t="s">
        <v>437</v>
      </c>
      <c r="K364" t="s">
        <v>434</v>
      </c>
      <c r="L364" t="s">
        <v>437</v>
      </c>
      <c r="M364" t="s">
        <v>10</v>
      </c>
      <c r="N364" t="s">
        <v>10</v>
      </c>
      <c r="O364" t="s">
        <v>10</v>
      </c>
      <c r="P364" s="289">
        <v>3.6616</v>
      </c>
      <c r="Q364" s="289">
        <v>4.042264</v>
      </c>
      <c r="R364" s="289">
        <v>17.40224</v>
      </c>
      <c r="S364" s="289">
        <v>0.0004598927</v>
      </c>
      <c r="T364" s="289">
        <v>0.00131777</v>
      </c>
      <c r="U364" s="289">
        <v>0.002774946</v>
      </c>
      <c r="V364" s="289">
        <v>0.1892603</v>
      </c>
      <c r="W364" s="289">
        <v>2.072113E-05</v>
      </c>
      <c r="X364" s="289">
        <v>0.000223406</v>
      </c>
      <c r="Y364" s="289">
        <v>0</v>
      </c>
      <c r="Z364" s="289">
        <v>4.149539E-05</v>
      </c>
    </row>
    <row r="365" spans="1:26" ht="12.75">
      <c r="A365">
        <v>2005</v>
      </c>
      <c r="B365" t="s">
        <v>427</v>
      </c>
      <c r="C365" t="s">
        <v>428</v>
      </c>
      <c r="D365">
        <v>2270012030</v>
      </c>
      <c r="E365" t="s">
        <v>586</v>
      </c>
      <c r="F365" t="s">
        <v>540</v>
      </c>
      <c r="G365">
        <v>175</v>
      </c>
      <c r="H365" t="s">
        <v>581</v>
      </c>
      <c r="I365" t="s">
        <v>432</v>
      </c>
      <c r="J365" t="s">
        <v>437</v>
      </c>
      <c r="K365" t="s">
        <v>434</v>
      </c>
      <c r="L365" t="s">
        <v>437</v>
      </c>
      <c r="M365" t="s">
        <v>10</v>
      </c>
      <c r="N365" t="s">
        <v>10</v>
      </c>
      <c r="O365" t="s">
        <v>10</v>
      </c>
      <c r="P365" s="289">
        <v>0.9154</v>
      </c>
      <c r="Q365" s="289">
        <v>1.011578</v>
      </c>
      <c r="R365" s="289">
        <v>6.431376</v>
      </c>
      <c r="S365" s="289">
        <v>0.0001118743</v>
      </c>
      <c r="T365" s="289">
        <v>0.0003902008</v>
      </c>
      <c r="U365" s="289">
        <v>0.0009433298</v>
      </c>
      <c r="V365" s="289">
        <v>0.07034026</v>
      </c>
      <c r="W365" s="289">
        <v>7.386854E-06</v>
      </c>
      <c r="X365" s="289">
        <v>4.604071E-05</v>
      </c>
      <c r="Y365" s="289">
        <v>0</v>
      </c>
      <c r="Z365" s="289">
        <v>1.009424E-05</v>
      </c>
    </row>
    <row r="366" spans="1:26" ht="12.75">
      <c r="A366">
        <v>2005</v>
      </c>
      <c r="B366" t="s">
        <v>427</v>
      </c>
      <c r="C366" t="s">
        <v>428</v>
      </c>
      <c r="D366">
        <v>2270012030</v>
      </c>
      <c r="E366" t="s">
        <v>586</v>
      </c>
      <c r="F366" t="s">
        <v>540</v>
      </c>
      <c r="G366">
        <v>250</v>
      </c>
      <c r="H366" t="s">
        <v>581</v>
      </c>
      <c r="I366" t="s">
        <v>432</v>
      </c>
      <c r="J366" t="s">
        <v>433</v>
      </c>
      <c r="K366" t="s">
        <v>434</v>
      </c>
      <c r="L366" t="s">
        <v>437</v>
      </c>
      <c r="M366" t="s">
        <v>10</v>
      </c>
      <c r="N366" t="s">
        <v>10</v>
      </c>
      <c r="O366" t="s">
        <v>10</v>
      </c>
      <c r="P366" s="289">
        <v>8.238599</v>
      </c>
      <c r="Q366" s="289">
        <v>9.104197</v>
      </c>
      <c r="R366" s="289">
        <v>96.03197</v>
      </c>
      <c r="S366" s="289">
        <v>0.001278822</v>
      </c>
      <c r="T366" s="289">
        <v>0.003815512</v>
      </c>
      <c r="U366" s="289">
        <v>0.01349838</v>
      </c>
      <c r="V366" s="289">
        <v>1.055104</v>
      </c>
      <c r="W366" s="289">
        <v>0.0001108028</v>
      </c>
      <c r="X366" s="289">
        <v>0.0004954328</v>
      </c>
      <c r="Y366" s="289">
        <v>0</v>
      </c>
      <c r="Z366" s="289">
        <v>0.000115386</v>
      </c>
    </row>
    <row r="367" spans="1:26" ht="12.75">
      <c r="A367">
        <v>2005</v>
      </c>
      <c r="B367" t="s">
        <v>427</v>
      </c>
      <c r="C367" t="s">
        <v>428</v>
      </c>
      <c r="D367">
        <v>2270012030</v>
      </c>
      <c r="E367" t="s">
        <v>586</v>
      </c>
      <c r="F367" t="s">
        <v>540</v>
      </c>
      <c r="G367">
        <v>500</v>
      </c>
      <c r="H367" t="s">
        <v>581</v>
      </c>
      <c r="I367" t="s">
        <v>432</v>
      </c>
      <c r="J367" t="s">
        <v>433</v>
      </c>
      <c r="K367" t="s">
        <v>434</v>
      </c>
      <c r="L367" t="s">
        <v>437</v>
      </c>
      <c r="M367" t="s">
        <v>10</v>
      </c>
      <c r="N367" t="s">
        <v>10</v>
      </c>
      <c r="O367" t="s">
        <v>10</v>
      </c>
      <c r="P367" s="289">
        <v>13.731</v>
      </c>
      <c r="Q367" s="289">
        <v>15.17367</v>
      </c>
      <c r="R367" s="289">
        <v>247.361</v>
      </c>
      <c r="S367" s="289">
        <v>0.002976797</v>
      </c>
      <c r="T367" s="289">
        <v>0.01234123</v>
      </c>
      <c r="U367" s="289">
        <v>0.03258432</v>
      </c>
      <c r="V367" s="289">
        <v>2.715134</v>
      </c>
      <c r="W367" s="289">
        <v>0.0002487327</v>
      </c>
      <c r="X367" s="289">
        <v>0.001164828</v>
      </c>
      <c r="Y367" s="289">
        <v>0</v>
      </c>
      <c r="Z367" s="289">
        <v>0.0002685916</v>
      </c>
    </row>
    <row r="368" spans="1:26" ht="12.75">
      <c r="A368">
        <v>2005</v>
      </c>
      <c r="B368" t="s">
        <v>427</v>
      </c>
      <c r="C368" t="s">
        <v>428</v>
      </c>
      <c r="D368">
        <v>2270012030</v>
      </c>
      <c r="E368" t="s">
        <v>586</v>
      </c>
      <c r="F368" t="s">
        <v>540</v>
      </c>
      <c r="G368">
        <v>750</v>
      </c>
      <c r="H368" t="s">
        <v>581</v>
      </c>
      <c r="I368" t="s">
        <v>432</v>
      </c>
      <c r="J368" t="s">
        <v>433</v>
      </c>
      <c r="K368" t="s">
        <v>434</v>
      </c>
      <c r="L368" t="s">
        <v>437</v>
      </c>
      <c r="M368" t="s">
        <v>10</v>
      </c>
      <c r="N368" t="s">
        <v>10</v>
      </c>
      <c r="O368" t="s">
        <v>10</v>
      </c>
      <c r="P368" s="289">
        <v>7.3232</v>
      </c>
      <c r="Q368" s="289">
        <v>8.08453</v>
      </c>
      <c r="R368" s="289">
        <v>192.9307</v>
      </c>
      <c r="S368" s="289">
        <v>0.002374128</v>
      </c>
      <c r="T368" s="289">
        <v>0.00962463</v>
      </c>
      <c r="U368" s="289">
        <v>0.02590464</v>
      </c>
      <c r="V368" s="289">
        <v>2.117467</v>
      </c>
      <c r="W368" s="289">
        <v>0.0001939806</v>
      </c>
      <c r="X368" s="289">
        <v>0.0009164193</v>
      </c>
      <c r="Y368" s="289">
        <v>0</v>
      </c>
      <c r="Z368" s="289">
        <v>0.0002142138</v>
      </c>
    </row>
    <row r="369" spans="1:26" ht="12.75">
      <c r="A369">
        <v>2005</v>
      </c>
      <c r="B369" t="s">
        <v>427</v>
      </c>
      <c r="C369" t="s">
        <v>428</v>
      </c>
      <c r="D369">
        <v>2270012030</v>
      </c>
      <c r="E369" t="s">
        <v>586</v>
      </c>
      <c r="F369" t="s">
        <v>540</v>
      </c>
      <c r="G369">
        <v>9999</v>
      </c>
      <c r="H369" t="s">
        <v>581</v>
      </c>
      <c r="I369" t="s">
        <v>432</v>
      </c>
      <c r="J369" t="s">
        <v>433</v>
      </c>
      <c r="K369" t="s">
        <v>434</v>
      </c>
      <c r="L369" t="s">
        <v>437</v>
      </c>
      <c r="M369" t="s">
        <v>10</v>
      </c>
      <c r="N369" t="s">
        <v>10</v>
      </c>
      <c r="O369" t="s">
        <v>10</v>
      </c>
      <c r="P369" s="289">
        <v>14.6464</v>
      </c>
      <c r="Q369" s="289">
        <v>16.18524</v>
      </c>
      <c r="R369" s="289">
        <v>1859.08</v>
      </c>
      <c r="S369" s="289">
        <v>0.02704732</v>
      </c>
      <c r="T369" s="289">
        <v>0.1076589</v>
      </c>
      <c r="U369" s="289">
        <v>0.2791841</v>
      </c>
      <c r="V369" s="289">
        <v>20.36304</v>
      </c>
      <c r="W369" s="289">
        <v>0.001865452</v>
      </c>
      <c r="X369" s="289">
        <v>0.009570433</v>
      </c>
      <c r="Y369" s="289">
        <v>0</v>
      </c>
      <c r="Z369" s="289">
        <v>0.002440437</v>
      </c>
    </row>
    <row r="370" spans="1:26" ht="12.75">
      <c r="A370">
        <v>2005</v>
      </c>
      <c r="B370" t="s">
        <v>427</v>
      </c>
      <c r="C370" t="s">
        <v>428</v>
      </c>
      <c r="D370">
        <v>2270012035</v>
      </c>
      <c r="E370" t="s">
        <v>587</v>
      </c>
      <c r="F370" t="s">
        <v>540</v>
      </c>
      <c r="G370">
        <v>50</v>
      </c>
      <c r="H370" t="s">
        <v>581</v>
      </c>
      <c r="I370" t="s">
        <v>432</v>
      </c>
      <c r="J370" t="s">
        <v>437</v>
      </c>
      <c r="K370" t="s">
        <v>434</v>
      </c>
      <c r="L370" t="s">
        <v>437</v>
      </c>
      <c r="M370" t="s">
        <v>10</v>
      </c>
      <c r="N370" t="s">
        <v>10</v>
      </c>
      <c r="O370" t="s">
        <v>10</v>
      </c>
      <c r="P370" s="289">
        <v>1.8308</v>
      </c>
      <c r="Q370" s="289">
        <v>5.075459</v>
      </c>
      <c r="R370" s="289">
        <v>7.361326</v>
      </c>
      <c r="S370" s="289">
        <v>0.0005455645</v>
      </c>
      <c r="T370" s="289">
        <v>0.001160827</v>
      </c>
      <c r="U370" s="289">
        <v>0.0009107864</v>
      </c>
      <c r="V370" s="289">
        <v>0.07764308</v>
      </c>
      <c r="W370" s="289">
        <v>9.368161E-06</v>
      </c>
      <c r="X370" s="289">
        <v>0.0001181254</v>
      </c>
      <c r="Y370" s="289">
        <v>0</v>
      </c>
      <c r="Z370" s="289">
        <v>4.922541E-05</v>
      </c>
    </row>
    <row r="371" spans="1:26" ht="12.75">
      <c r="A371">
        <v>2005</v>
      </c>
      <c r="B371" t="s">
        <v>427</v>
      </c>
      <c r="C371" t="s">
        <v>428</v>
      </c>
      <c r="D371">
        <v>2270012035</v>
      </c>
      <c r="E371" t="s">
        <v>587</v>
      </c>
      <c r="F371" t="s">
        <v>540</v>
      </c>
      <c r="G371">
        <v>120</v>
      </c>
      <c r="H371" t="s">
        <v>581</v>
      </c>
      <c r="I371" t="s">
        <v>432</v>
      </c>
      <c r="J371" t="s">
        <v>437</v>
      </c>
      <c r="K371" t="s">
        <v>434</v>
      </c>
      <c r="L371" t="s">
        <v>437</v>
      </c>
      <c r="M371" t="s">
        <v>10</v>
      </c>
      <c r="N371" t="s">
        <v>10</v>
      </c>
      <c r="O371" t="s">
        <v>10</v>
      </c>
      <c r="P371" s="289">
        <v>14.6464</v>
      </c>
      <c r="Q371" s="289">
        <v>40.60368</v>
      </c>
      <c r="R371" s="289">
        <v>164.8743</v>
      </c>
      <c r="S371" s="289">
        <v>0.005089179</v>
      </c>
      <c r="T371" s="289">
        <v>0.01369862</v>
      </c>
      <c r="U371" s="289">
        <v>0.02861431</v>
      </c>
      <c r="V371" s="289">
        <v>1.788144</v>
      </c>
      <c r="W371" s="289">
        <v>0.0001957746</v>
      </c>
      <c r="X371" s="289">
        <v>0.002623761</v>
      </c>
      <c r="Y371" s="289">
        <v>0</v>
      </c>
      <c r="Z371" s="289">
        <v>0.0004591885</v>
      </c>
    </row>
    <row r="372" spans="1:26" ht="12.75">
      <c r="A372">
        <v>2005</v>
      </c>
      <c r="B372" t="s">
        <v>427</v>
      </c>
      <c r="C372" t="s">
        <v>428</v>
      </c>
      <c r="D372">
        <v>2270012035</v>
      </c>
      <c r="E372" t="s">
        <v>587</v>
      </c>
      <c r="F372" t="s">
        <v>540</v>
      </c>
      <c r="G372">
        <v>175</v>
      </c>
      <c r="H372" t="s">
        <v>581</v>
      </c>
      <c r="I372" t="s">
        <v>432</v>
      </c>
      <c r="J372" t="s">
        <v>437</v>
      </c>
      <c r="K372" t="s">
        <v>434</v>
      </c>
      <c r="L372" t="s">
        <v>437</v>
      </c>
      <c r="M372" t="s">
        <v>10</v>
      </c>
      <c r="N372" t="s">
        <v>10</v>
      </c>
      <c r="O372" t="s">
        <v>10</v>
      </c>
      <c r="P372" s="289">
        <v>0.9154</v>
      </c>
      <c r="Q372" s="289">
        <v>2.53773</v>
      </c>
      <c r="R372" s="289">
        <v>13.90349</v>
      </c>
      <c r="S372" s="289">
        <v>0.0002845038</v>
      </c>
      <c r="T372" s="289">
        <v>0.0009249115</v>
      </c>
      <c r="U372" s="289">
        <v>0.002222605</v>
      </c>
      <c r="V372" s="289">
        <v>0.1517569</v>
      </c>
      <c r="W372" s="289">
        <v>1.593691E-05</v>
      </c>
      <c r="X372" s="289">
        <v>0.0001234588</v>
      </c>
      <c r="Y372" s="289">
        <v>0</v>
      </c>
      <c r="Z372" s="289">
        <v>2.567032E-05</v>
      </c>
    </row>
    <row r="373" spans="1:26" ht="12.75">
      <c r="A373">
        <v>2005</v>
      </c>
      <c r="B373" t="s">
        <v>427</v>
      </c>
      <c r="C373" t="s">
        <v>428</v>
      </c>
      <c r="D373">
        <v>2270012035</v>
      </c>
      <c r="E373" t="s">
        <v>587</v>
      </c>
      <c r="F373" t="s">
        <v>540</v>
      </c>
      <c r="G373">
        <v>250</v>
      </c>
      <c r="H373" t="s">
        <v>581</v>
      </c>
      <c r="I373" t="s">
        <v>432</v>
      </c>
      <c r="J373" t="s">
        <v>433</v>
      </c>
      <c r="K373" t="s">
        <v>434</v>
      </c>
      <c r="L373" t="s">
        <v>437</v>
      </c>
      <c r="M373" t="s">
        <v>10</v>
      </c>
      <c r="N373" t="s">
        <v>10</v>
      </c>
      <c r="O373" t="s">
        <v>10</v>
      </c>
      <c r="P373" s="289">
        <v>14.6464</v>
      </c>
      <c r="Q373" s="289">
        <v>40.60368</v>
      </c>
      <c r="R373" s="289">
        <v>404.9244</v>
      </c>
      <c r="S373" s="289">
        <v>0.006372746</v>
      </c>
      <c r="T373" s="289">
        <v>0.01779455</v>
      </c>
      <c r="U373" s="289">
        <v>0.06206023</v>
      </c>
      <c r="V373" s="289">
        <v>4.442125</v>
      </c>
      <c r="W373" s="289">
        <v>0.0004664943</v>
      </c>
      <c r="X373" s="289">
        <v>0.002572654</v>
      </c>
      <c r="Y373" s="289">
        <v>0</v>
      </c>
      <c r="Z373" s="289">
        <v>0.0005750027</v>
      </c>
    </row>
    <row r="374" spans="1:26" ht="12.75">
      <c r="A374">
        <v>2005</v>
      </c>
      <c r="B374" t="s">
        <v>427</v>
      </c>
      <c r="C374" t="s">
        <v>428</v>
      </c>
      <c r="D374">
        <v>2270012035</v>
      </c>
      <c r="E374" t="s">
        <v>587</v>
      </c>
      <c r="F374" t="s">
        <v>540</v>
      </c>
      <c r="G374">
        <v>500</v>
      </c>
      <c r="H374" t="s">
        <v>581</v>
      </c>
      <c r="I374" t="s">
        <v>432</v>
      </c>
      <c r="J374" t="s">
        <v>433</v>
      </c>
      <c r="K374" t="s">
        <v>434</v>
      </c>
      <c r="L374" t="s">
        <v>437</v>
      </c>
      <c r="M374" t="s">
        <v>10</v>
      </c>
      <c r="N374" t="s">
        <v>10</v>
      </c>
      <c r="O374" t="s">
        <v>10</v>
      </c>
      <c r="P374" s="289">
        <v>25.63119</v>
      </c>
      <c r="Q374" s="289">
        <v>71.05641</v>
      </c>
      <c r="R374" s="289">
        <v>1205.41</v>
      </c>
      <c r="S374" s="289">
        <v>0.01681864</v>
      </c>
      <c r="T374" s="289">
        <v>0.06819731</v>
      </c>
      <c r="U374" s="289">
        <v>0.1694449</v>
      </c>
      <c r="V374" s="289">
        <v>13.20874</v>
      </c>
      <c r="W374" s="289">
        <v>0.001210048</v>
      </c>
      <c r="X374" s="289">
        <v>0.00678425</v>
      </c>
      <c r="Y374" s="289">
        <v>0</v>
      </c>
      <c r="Z374" s="289">
        <v>0.001517519</v>
      </c>
    </row>
    <row r="375" spans="1:26" ht="12.75">
      <c r="A375">
        <v>2005</v>
      </c>
      <c r="B375" t="s">
        <v>427</v>
      </c>
      <c r="C375" t="s">
        <v>428</v>
      </c>
      <c r="D375">
        <v>2270012035</v>
      </c>
      <c r="E375" t="s">
        <v>587</v>
      </c>
      <c r="F375" t="s">
        <v>540</v>
      </c>
      <c r="G375">
        <v>750</v>
      </c>
      <c r="H375" t="s">
        <v>581</v>
      </c>
      <c r="I375" t="s">
        <v>432</v>
      </c>
      <c r="J375" t="s">
        <v>433</v>
      </c>
      <c r="K375" t="s">
        <v>434</v>
      </c>
      <c r="L375" t="s">
        <v>437</v>
      </c>
      <c r="M375" t="s">
        <v>10</v>
      </c>
      <c r="N375" t="s">
        <v>10</v>
      </c>
      <c r="O375" t="s">
        <v>10</v>
      </c>
      <c r="P375" s="289">
        <v>9.154</v>
      </c>
      <c r="Q375" s="289">
        <v>25.37729</v>
      </c>
      <c r="R375" s="289">
        <v>716.1349</v>
      </c>
      <c r="S375" s="289">
        <v>0.01015133</v>
      </c>
      <c r="T375" s="289">
        <v>0.04051265</v>
      </c>
      <c r="U375" s="289">
        <v>0.1025867</v>
      </c>
      <c r="V375" s="289">
        <v>7.846656</v>
      </c>
      <c r="W375" s="289">
        <v>0.0007188299</v>
      </c>
      <c r="X375" s="289">
        <v>0.004063976</v>
      </c>
      <c r="Y375" s="289">
        <v>0</v>
      </c>
      <c r="Z375" s="289">
        <v>0.0009159378</v>
      </c>
    </row>
    <row r="376" spans="1:26" ht="12.75">
      <c r="A376">
        <v>2005</v>
      </c>
      <c r="B376" t="s">
        <v>427</v>
      </c>
      <c r="C376" t="s">
        <v>428</v>
      </c>
      <c r="D376">
        <v>2270012035</v>
      </c>
      <c r="E376" t="s">
        <v>587</v>
      </c>
      <c r="F376" t="s">
        <v>540</v>
      </c>
      <c r="G376">
        <v>9999</v>
      </c>
      <c r="H376" t="s">
        <v>581</v>
      </c>
      <c r="I376" t="s">
        <v>432</v>
      </c>
      <c r="J376" t="s">
        <v>433</v>
      </c>
      <c r="K376" t="s">
        <v>434</v>
      </c>
      <c r="L376" t="s">
        <v>437</v>
      </c>
      <c r="M376" t="s">
        <v>10</v>
      </c>
      <c r="N376" t="s">
        <v>10</v>
      </c>
      <c r="O376" t="s">
        <v>10</v>
      </c>
      <c r="P376" s="289">
        <v>14.6464</v>
      </c>
      <c r="Q376" s="289">
        <v>40.60368</v>
      </c>
      <c r="R376" s="289">
        <v>2511.017</v>
      </c>
      <c r="S376" s="289">
        <v>0.03949671</v>
      </c>
      <c r="T376" s="289">
        <v>0.164104</v>
      </c>
      <c r="U376" s="289">
        <v>0.4019101</v>
      </c>
      <c r="V376" s="289">
        <v>27.46213</v>
      </c>
      <c r="W376" s="289">
        <v>0.002515798</v>
      </c>
      <c r="X376" s="289">
        <v>0.01364599</v>
      </c>
      <c r="Y376" s="289">
        <v>0</v>
      </c>
      <c r="Z376" s="289">
        <v>0.003563726</v>
      </c>
    </row>
    <row r="377" spans="1:26" ht="12.75">
      <c r="A377">
        <v>2005</v>
      </c>
      <c r="B377" t="s">
        <v>427</v>
      </c>
      <c r="C377" t="s">
        <v>428</v>
      </c>
      <c r="D377">
        <v>2270012040</v>
      </c>
      <c r="E377" t="s">
        <v>588</v>
      </c>
      <c r="F377" t="s">
        <v>540</v>
      </c>
      <c r="G377">
        <v>120</v>
      </c>
      <c r="H377" t="s">
        <v>581</v>
      </c>
      <c r="I377" t="s">
        <v>432</v>
      </c>
      <c r="J377" t="s">
        <v>437</v>
      </c>
      <c r="K377" t="s">
        <v>434</v>
      </c>
      <c r="L377" t="s">
        <v>437</v>
      </c>
      <c r="M377" t="s">
        <v>10</v>
      </c>
      <c r="N377" t="s">
        <v>10</v>
      </c>
      <c r="O377" t="s">
        <v>10</v>
      </c>
      <c r="P377" s="289">
        <v>2.7462</v>
      </c>
      <c r="Q377" s="289">
        <v>6.611652</v>
      </c>
      <c r="R377" s="289">
        <v>19.66382</v>
      </c>
      <c r="S377" s="289">
        <v>0.0005949995</v>
      </c>
      <c r="T377" s="289">
        <v>0.001613773</v>
      </c>
      <c r="U377" s="289">
        <v>0.003376234</v>
      </c>
      <c r="V377" s="289">
        <v>0.2133454</v>
      </c>
      <c r="W377" s="289">
        <v>2.335808E-05</v>
      </c>
      <c r="X377" s="289">
        <v>0.0003044076</v>
      </c>
      <c r="Y377" s="289">
        <v>0</v>
      </c>
      <c r="Z377" s="289">
        <v>5.368586E-05</v>
      </c>
    </row>
    <row r="378" spans="1:26" ht="12.75">
      <c r="A378">
        <v>2005</v>
      </c>
      <c r="B378" t="s">
        <v>427</v>
      </c>
      <c r="C378" t="s">
        <v>428</v>
      </c>
      <c r="D378">
        <v>2270012040</v>
      </c>
      <c r="E378" t="s">
        <v>588</v>
      </c>
      <c r="F378" t="s">
        <v>540</v>
      </c>
      <c r="G378">
        <v>175</v>
      </c>
      <c r="H378" t="s">
        <v>581</v>
      </c>
      <c r="I378" t="s">
        <v>432</v>
      </c>
      <c r="J378" t="s">
        <v>437</v>
      </c>
      <c r="K378" t="s">
        <v>434</v>
      </c>
      <c r="L378" t="s">
        <v>437</v>
      </c>
      <c r="M378" t="s">
        <v>10</v>
      </c>
      <c r="N378" t="s">
        <v>10</v>
      </c>
      <c r="O378" t="s">
        <v>10</v>
      </c>
      <c r="P378" s="289">
        <v>0.9154</v>
      </c>
      <c r="Q378" s="289">
        <v>2.203884</v>
      </c>
      <c r="R378" s="289">
        <v>11.28583</v>
      </c>
      <c r="S378" s="289">
        <v>0.0002261548</v>
      </c>
      <c r="T378" s="289">
        <v>0.0007417382</v>
      </c>
      <c r="U378" s="289">
        <v>0.001784453</v>
      </c>
      <c r="V378" s="289">
        <v>0.1232193</v>
      </c>
      <c r="W378" s="289">
        <v>1.294E-05</v>
      </c>
      <c r="X378" s="289">
        <v>9.752381E-05</v>
      </c>
      <c r="Y378" s="289">
        <v>0</v>
      </c>
      <c r="Z378" s="289">
        <v>2.040559E-05</v>
      </c>
    </row>
    <row r="379" spans="1:26" ht="12.75">
      <c r="A379">
        <v>2005</v>
      </c>
      <c r="B379" t="s">
        <v>427</v>
      </c>
      <c r="C379" t="s">
        <v>428</v>
      </c>
      <c r="D379">
        <v>2270012040</v>
      </c>
      <c r="E379" t="s">
        <v>588</v>
      </c>
      <c r="F379" t="s">
        <v>540</v>
      </c>
      <c r="G379">
        <v>250</v>
      </c>
      <c r="H379" t="s">
        <v>581</v>
      </c>
      <c r="I379" t="s">
        <v>432</v>
      </c>
      <c r="J379" t="s">
        <v>433</v>
      </c>
      <c r="K379" t="s">
        <v>434</v>
      </c>
      <c r="L379" t="s">
        <v>437</v>
      </c>
      <c r="M379" t="s">
        <v>10</v>
      </c>
      <c r="N379" t="s">
        <v>10</v>
      </c>
      <c r="O379" t="s">
        <v>10</v>
      </c>
      <c r="P379" s="289">
        <v>1.8308</v>
      </c>
      <c r="Q379" s="289">
        <v>4.407767</v>
      </c>
      <c r="R379" s="289">
        <v>27.97928</v>
      </c>
      <c r="S379" s="289">
        <v>0.0004324781</v>
      </c>
      <c r="T379" s="289">
        <v>0.001217327</v>
      </c>
      <c r="U379" s="289">
        <v>0.00424248</v>
      </c>
      <c r="V379" s="289">
        <v>0.306992</v>
      </c>
      <c r="W379" s="289">
        <v>3.223908E-05</v>
      </c>
      <c r="X379" s="289">
        <v>0.0001743378</v>
      </c>
      <c r="Y379" s="289">
        <v>0</v>
      </c>
      <c r="Z379" s="289">
        <v>3.902182E-05</v>
      </c>
    </row>
    <row r="380" spans="1:26" ht="12.75">
      <c r="A380">
        <v>2005</v>
      </c>
      <c r="B380" t="s">
        <v>427</v>
      </c>
      <c r="C380" t="s">
        <v>428</v>
      </c>
      <c r="D380">
        <v>2270012040</v>
      </c>
      <c r="E380" t="s">
        <v>588</v>
      </c>
      <c r="F380" t="s">
        <v>540</v>
      </c>
      <c r="G380">
        <v>500</v>
      </c>
      <c r="H380" t="s">
        <v>581</v>
      </c>
      <c r="I380" t="s">
        <v>432</v>
      </c>
      <c r="J380" t="s">
        <v>433</v>
      </c>
      <c r="K380" t="s">
        <v>434</v>
      </c>
      <c r="L380" t="s">
        <v>437</v>
      </c>
      <c r="M380" t="s">
        <v>10</v>
      </c>
      <c r="N380" t="s">
        <v>10</v>
      </c>
      <c r="O380" t="s">
        <v>10</v>
      </c>
      <c r="P380" s="289">
        <v>3.6616</v>
      </c>
      <c r="Q380" s="289">
        <v>8.815536</v>
      </c>
      <c r="R380" s="289">
        <v>99.19781</v>
      </c>
      <c r="S380" s="289">
        <v>0.001360692</v>
      </c>
      <c r="T380" s="289">
        <v>0.00557998</v>
      </c>
      <c r="U380" s="289">
        <v>0.01383257</v>
      </c>
      <c r="V380" s="289">
        <v>1.087146</v>
      </c>
      <c r="W380" s="289">
        <v>9.959316E-05</v>
      </c>
      <c r="X380" s="289">
        <v>0.0005482815</v>
      </c>
      <c r="Y380" s="289">
        <v>0</v>
      </c>
      <c r="Z380" s="289">
        <v>0.0001227731</v>
      </c>
    </row>
    <row r="381" spans="1:26" ht="12.75">
      <c r="A381">
        <v>2005</v>
      </c>
      <c r="B381" t="s">
        <v>427</v>
      </c>
      <c r="C381" t="s">
        <v>428</v>
      </c>
      <c r="D381">
        <v>2270014005</v>
      </c>
      <c r="E381" t="s">
        <v>591</v>
      </c>
      <c r="F381" t="s">
        <v>540</v>
      </c>
      <c r="G381">
        <v>50</v>
      </c>
      <c r="H381" t="s">
        <v>592</v>
      </c>
      <c r="I381" t="s">
        <v>432</v>
      </c>
      <c r="J381" t="s">
        <v>437</v>
      </c>
      <c r="K381" t="s">
        <v>434</v>
      </c>
      <c r="L381" t="s">
        <v>437</v>
      </c>
      <c r="M381" t="s">
        <v>10</v>
      </c>
      <c r="N381" t="s">
        <v>10</v>
      </c>
      <c r="O381" t="s">
        <v>10</v>
      </c>
      <c r="P381" s="289">
        <v>0.317136</v>
      </c>
      <c r="Q381" s="289">
        <v>0.2933829</v>
      </c>
      <c r="R381" s="289">
        <v>0.5969005</v>
      </c>
      <c r="S381" s="289">
        <v>3.066141E-05</v>
      </c>
      <c r="T381" s="289">
        <v>6.892396E-05</v>
      </c>
      <c r="U381" s="289">
        <v>6.971041E-05</v>
      </c>
      <c r="V381" s="289">
        <v>0.006392139</v>
      </c>
      <c r="W381" s="289">
        <v>7.712543E-07</v>
      </c>
      <c r="X381" s="289">
        <v>7.409883E-06</v>
      </c>
      <c r="Y381" s="289">
        <v>0</v>
      </c>
      <c r="Z381" s="289">
        <v>2.766531E-06</v>
      </c>
    </row>
    <row r="382" spans="1:26" ht="12.75">
      <c r="A382">
        <v>2005</v>
      </c>
      <c r="B382" t="s">
        <v>427</v>
      </c>
      <c r="C382" t="s">
        <v>428</v>
      </c>
      <c r="D382">
        <v>2270014005</v>
      </c>
      <c r="E382" t="s">
        <v>591</v>
      </c>
      <c r="F382" t="s">
        <v>540</v>
      </c>
      <c r="G382">
        <v>120</v>
      </c>
      <c r="H382" t="s">
        <v>592</v>
      </c>
      <c r="I382" t="s">
        <v>432</v>
      </c>
      <c r="J382" t="s">
        <v>437</v>
      </c>
      <c r="K382" t="s">
        <v>434</v>
      </c>
      <c r="L382" t="s">
        <v>437</v>
      </c>
      <c r="M382" t="s">
        <v>10</v>
      </c>
      <c r="N382" t="s">
        <v>10</v>
      </c>
      <c r="O382" t="s">
        <v>10</v>
      </c>
      <c r="P382" s="289">
        <v>7.769831</v>
      </c>
      <c r="Q382" s="289">
        <v>7.187882</v>
      </c>
      <c r="R382" s="289">
        <v>29.39947</v>
      </c>
      <c r="S382" s="289">
        <v>0.0007560449</v>
      </c>
      <c r="T382" s="289">
        <v>0.002192033</v>
      </c>
      <c r="U382" s="289">
        <v>0.004619943</v>
      </c>
      <c r="V382" s="289">
        <v>0.3198789</v>
      </c>
      <c r="W382" s="289">
        <v>3.502188E-05</v>
      </c>
      <c r="X382" s="289">
        <v>0.0003635054</v>
      </c>
      <c r="Y382" s="289">
        <v>0</v>
      </c>
      <c r="Z382" s="289">
        <v>6.821672E-05</v>
      </c>
    </row>
    <row r="383" spans="1:26" ht="12.75">
      <c r="A383">
        <v>2005</v>
      </c>
      <c r="B383" t="s">
        <v>427</v>
      </c>
      <c r="C383" t="s">
        <v>428</v>
      </c>
      <c r="D383">
        <v>2270014005</v>
      </c>
      <c r="E383" t="s">
        <v>591</v>
      </c>
      <c r="F383" t="s">
        <v>540</v>
      </c>
      <c r="G383">
        <v>175</v>
      </c>
      <c r="H383" t="s">
        <v>592</v>
      </c>
      <c r="I383" t="s">
        <v>432</v>
      </c>
      <c r="J383" t="s">
        <v>433</v>
      </c>
      <c r="K383" t="s">
        <v>434</v>
      </c>
      <c r="L383" t="s">
        <v>437</v>
      </c>
      <c r="M383" t="s">
        <v>10</v>
      </c>
      <c r="N383" t="s">
        <v>10</v>
      </c>
      <c r="O383" t="s">
        <v>10</v>
      </c>
      <c r="P383" s="289">
        <v>6.422003</v>
      </c>
      <c r="Q383" s="289">
        <v>5.941004</v>
      </c>
      <c r="R383" s="289">
        <v>40.52836</v>
      </c>
      <c r="S383" s="289">
        <v>0.0006853121</v>
      </c>
      <c r="T383" s="289">
        <v>0.002420388</v>
      </c>
      <c r="U383" s="289">
        <v>0.005858086</v>
      </c>
      <c r="V383" s="289">
        <v>0.4434036</v>
      </c>
      <c r="W383" s="289">
        <v>4.65645E-05</v>
      </c>
      <c r="X383" s="289">
        <v>0.0002790448</v>
      </c>
      <c r="Y383" s="289">
        <v>0</v>
      </c>
      <c r="Z383" s="289">
        <v>6.183461E-05</v>
      </c>
    </row>
    <row r="384" spans="1:26" ht="12.75">
      <c r="A384">
        <v>2005</v>
      </c>
      <c r="B384" t="s">
        <v>427</v>
      </c>
      <c r="C384" t="s">
        <v>428</v>
      </c>
      <c r="D384">
        <v>2270014005</v>
      </c>
      <c r="E384" t="s">
        <v>591</v>
      </c>
      <c r="F384" t="s">
        <v>540</v>
      </c>
      <c r="G384">
        <v>250</v>
      </c>
      <c r="H384" t="s">
        <v>592</v>
      </c>
      <c r="I384" t="s">
        <v>432</v>
      </c>
      <c r="J384" t="s">
        <v>433</v>
      </c>
      <c r="K384" t="s">
        <v>434</v>
      </c>
      <c r="L384" t="s">
        <v>437</v>
      </c>
      <c r="M384" t="s">
        <v>10</v>
      </c>
      <c r="N384" t="s">
        <v>10</v>
      </c>
      <c r="O384" t="s">
        <v>10</v>
      </c>
      <c r="P384" s="289">
        <v>9.910499</v>
      </c>
      <c r="Q384" s="289">
        <v>9.168218</v>
      </c>
      <c r="R384" s="289">
        <v>82.37231</v>
      </c>
      <c r="S384" s="289">
        <v>0.001062541</v>
      </c>
      <c r="T384" s="289">
        <v>0.003208659</v>
      </c>
      <c r="U384" s="289">
        <v>0.01140661</v>
      </c>
      <c r="V384" s="289">
        <v>0.9052698</v>
      </c>
      <c r="W384" s="289">
        <v>9.506782E-05</v>
      </c>
      <c r="X384" s="289">
        <v>0.0004070291</v>
      </c>
      <c r="Y384" s="289">
        <v>0</v>
      </c>
      <c r="Z384" s="289">
        <v>9.587134E-05</v>
      </c>
    </row>
    <row r="385" spans="1:26" ht="12.75">
      <c r="A385">
        <v>2005</v>
      </c>
      <c r="B385" t="s">
        <v>427</v>
      </c>
      <c r="C385" t="s">
        <v>428</v>
      </c>
      <c r="D385">
        <v>2270014005</v>
      </c>
      <c r="E385" t="s">
        <v>591</v>
      </c>
      <c r="F385" t="s">
        <v>540</v>
      </c>
      <c r="G385">
        <v>500</v>
      </c>
      <c r="H385" t="s">
        <v>592</v>
      </c>
      <c r="I385" t="s">
        <v>432</v>
      </c>
      <c r="J385" t="s">
        <v>433</v>
      </c>
      <c r="K385" t="s">
        <v>434</v>
      </c>
      <c r="L385" t="s">
        <v>437</v>
      </c>
      <c r="M385" t="s">
        <v>10</v>
      </c>
      <c r="N385" t="s">
        <v>10</v>
      </c>
      <c r="O385" t="s">
        <v>10</v>
      </c>
      <c r="P385" s="289">
        <v>15.3811</v>
      </c>
      <c r="Q385" s="289">
        <v>14.22907</v>
      </c>
      <c r="R385" s="289">
        <v>178.9956</v>
      </c>
      <c r="S385" s="289">
        <v>0.002097049</v>
      </c>
      <c r="T385" s="289">
        <v>0.008495139</v>
      </c>
      <c r="U385" s="289">
        <v>0.02332065</v>
      </c>
      <c r="V385" s="289">
        <v>1.965651</v>
      </c>
      <c r="W385" s="289">
        <v>0.0001800727</v>
      </c>
      <c r="X385" s="289">
        <v>0.0008139996</v>
      </c>
      <c r="Y385" s="289">
        <v>0</v>
      </c>
      <c r="Z385" s="289">
        <v>0.0001892134</v>
      </c>
    </row>
    <row r="386" spans="1:26" ht="12.75">
      <c r="A386">
        <v>2005</v>
      </c>
      <c r="B386" t="s">
        <v>427</v>
      </c>
      <c r="C386" t="s">
        <v>428</v>
      </c>
      <c r="D386">
        <v>2270014005</v>
      </c>
      <c r="E386" t="s">
        <v>591</v>
      </c>
      <c r="F386" t="s">
        <v>540</v>
      </c>
      <c r="G386">
        <v>750</v>
      </c>
      <c r="H386" t="s">
        <v>592</v>
      </c>
      <c r="I386" t="s">
        <v>432</v>
      </c>
      <c r="J386" t="s">
        <v>433</v>
      </c>
      <c r="K386" t="s">
        <v>434</v>
      </c>
      <c r="L386" t="s">
        <v>437</v>
      </c>
      <c r="M386" t="s">
        <v>10</v>
      </c>
      <c r="N386" t="s">
        <v>10</v>
      </c>
      <c r="O386" t="s">
        <v>10</v>
      </c>
      <c r="P386" s="289">
        <v>2.695656</v>
      </c>
      <c r="Q386" s="289">
        <v>2.493755</v>
      </c>
      <c r="R386" s="289">
        <v>61.58921</v>
      </c>
      <c r="S386" s="289">
        <v>0.000738601</v>
      </c>
      <c r="T386" s="289">
        <v>0.002922721</v>
      </c>
      <c r="U386" s="289">
        <v>0.008179885</v>
      </c>
      <c r="V386" s="289">
        <v>0.6762747</v>
      </c>
      <c r="W386" s="289">
        <v>6.346438E-05</v>
      </c>
      <c r="X386" s="289">
        <v>0.0002825698</v>
      </c>
      <c r="Y386" s="289">
        <v>0</v>
      </c>
      <c r="Z386" s="289">
        <v>6.664278E-05</v>
      </c>
    </row>
    <row r="387" spans="1:26" ht="12.75">
      <c r="A387">
        <v>2005</v>
      </c>
      <c r="B387" t="s">
        <v>427</v>
      </c>
      <c r="C387" t="s">
        <v>428</v>
      </c>
      <c r="D387">
        <v>2270014005</v>
      </c>
      <c r="E387" t="s">
        <v>591</v>
      </c>
      <c r="F387" t="s">
        <v>540</v>
      </c>
      <c r="G387">
        <v>9999</v>
      </c>
      <c r="H387" t="s">
        <v>592</v>
      </c>
      <c r="I387" t="s">
        <v>432</v>
      </c>
      <c r="J387" t="s">
        <v>433</v>
      </c>
      <c r="K387" t="s">
        <v>434</v>
      </c>
      <c r="L387" t="s">
        <v>437</v>
      </c>
      <c r="M387" t="s">
        <v>10</v>
      </c>
      <c r="N387" t="s">
        <v>10</v>
      </c>
      <c r="O387" t="s">
        <v>10</v>
      </c>
      <c r="P387" s="289">
        <v>0.39642</v>
      </c>
      <c r="Q387" s="289">
        <v>0.3667287</v>
      </c>
      <c r="R387" s="289">
        <v>16.13448</v>
      </c>
      <c r="S387" s="289">
        <v>0.0002312397</v>
      </c>
      <c r="T387" s="289">
        <v>0.000893886</v>
      </c>
      <c r="U387" s="289">
        <v>0.002397993</v>
      </c>
      <c r="V387" s="289">
        <v>0.1768038</v>
      </c>
      <c r="W387" s="289">
        <v>1.6592E-05</v>
      </c>
      <c r="X387" s="289">
        <v>8.187252E-05</v>
      </c>
      <c r="Y387" s="289">
        <v>0</v>
      </c>
      <c r="Z387" s="289">
        <v>2.086439E-05</v>
      </c>
    </row>
    <row r="388" spans="1:26" ht="12.75">
      <c r="A388">
        <v>2005</v>
      </c>
      <c r="B388" t="s">
        <v>427</v>
      </c>
      <c r="C388" t="s">
        <v>428</v>
      </c>
      <c r="D388">
        <v>2270014010</v>
      </c>
      <c r="E388" t="s">
        <v>593</v>
      </c>
      <c r="F388" t="s">
        <v>540</v>
      </c>
      <c r="G388">
        <v>120</v>
      </c>
      <c r="H388" t="s">
        <v>592</v>
      </c>
      <c r="I388" t="s">
        <v>432</v>
      </c>
      <c r="J388" t="s">
        <v>437</v>
      </c>
      <c r="K388" t="s">
        <v>434</v>
      </c>
      <c r="L388" t="s">
        <v>437</v>
      </c>
      <c r="M388" t="s">
        <v>10</v>
      </c>
      <c r="N388" t="s">
        <v>10</v>
      </c>
      <c r="O388" t="s">
        <v>10</v>
      </c>
      <c r="P388" s="289">
        <v>0.079284</v>
      </c>
      <c r="Q388" s="289">
        <v>0.1768544</v>
      </c>
      <c r="R388" s="289">
        <v>0.2842212</v>
      </c>
      <c r="S388" s="289">
        <v>8.500968E-06</v>
      </c>
      <c r="T388" s="289">
        <v>2.316004E-05</v>
      </c>
      <c r="U388" s="289">
        <v>4.849242E-05</v>
      </c>
      <c r="V388" s="289">
        <v>0.003084372</v>
      </c>
      <c r="W388" s="289">
        <v>3.376918E-07</v>
      </c>
      <c r="X388" s="289">
        <v>4.32975E-06</v>
      </c>
      <c r="Y388" s="289">
        <v>0</v>
      </c>
      <c r="Z388" s="289">
        <v>7.670287E-07</v>
      </c>
    </row>
    <row r="389" spans="1:26" s="296" customFormat="1" ht="12.75">
      <c r="A389" s="296">
        <v>2005</v>
      </c>
      <c r="B389" s="296" t="s">
        <v>427</v>
      </c>
      <c r="C389" s="296" t="s">
        <v>428</v>
      </c>
      <c r="D389" s="296">
        <v>2260003040</v>
      </c>
      <c r="E389" s="296" t="s">
        <v>448</v>
      </c>
      <c r="F389" s="296" t="s">
        <v>430</v>
      </c>
      <c r="G389" s="296">
        <v>15</v>
      </c>
      <c r="H389" s="296" t="s">
        <v>449</v>
      </c>
      <c r="I389" s="296" t="s">
        <v>432</v>
      </c>
      <c r="J389" s="296" t="s">
        <v>433</v>
      </c>
      <c r="K389" s="296" t="s">
        <v>434</v>
      </c>
      <c r="L389" s="296" t="s">
        <v>435</v>
      </c>
      <c r="M389" s="296" t="s">
        <v>10</v>
      </c>
      <c r="N389" s="296" t="s">
        <v>10</v>
      </c>
      <c r="O389" s="296" t="s">
        <v>10</v>
      </c>
      <c r="P389" s="297">
        <v>6.007524</v>
      </c>
      <c r="Q389" s="297">
        <v>6.177462</v>
      </c>
      <c r="R389" s="297">
        <v>2.447551</v>
      </c>
      <c r="S389" s="297">
        <v>0.0001580179</v>
      </c>
      <c r="T389" s="297">
        <v>0.006608817</v>
      </c>
      <c r="U389" s="297">
        <v>0.0001189769</v>
      </c>
      <c r="V389" s="297">
        <v>0.01263283</v>
      </c>
      <c r="W389" s="297">
        <v>5.202832E-07</v>
      </c>
      <c r="X389" s="297">
        <v>5.883394E-06</v>
      </c>
      <c r="Y389" s="297">
        <v>1.396397E-05</v>
      </c>
      <c r="Z389" s="297">
        <v>9.821576E-06</v>
      </c>
    </row>
    <row r="390" spans="1:26" s="296" customFormat="1" ht="12.75">
      <c r="A390" s="296">
        <v>2005</v>
      </c>
      <c r="B390" s="296" t="s">
        <v>427</v>
      </c>
      <c r="C390" s="296" t="s">
        <v>428</v>
      </c>
      <c r="D390" s="296">
        <v>2265003010</v>
      </c>
      <c r="E390" s="296" t="s">
        <v>485</v>
      </c>
      <c r="F390" s="296" t="s">
        <v>439</v>
      </c>
      <c r="G390" s="296">
        <v>15</v>
      </c>
      <c r="H390" s="296" t="s">
        <v>449</v>
      </c>
      <c r="I390" s="296" t="s">
        <v>432</v>
      </c>
      <c r="J390" s="296" t="s">
        <v>437</v>
      </c>
      <c r="K390" s="296" t="s">
        <v>434</v>
      </c>
      <c r="L390" s="296" t="s">
        <v>435</v>
      </c>
      <c r="M390" s="296" t="s">
        <v>10</v>
      </c>
      <c r="N390" s="296" t="s">
        <v>10</v>
      </c>
      <c r="O390" s="296" t="s">
        <v>10</v>
      </c>
      <c r="P390" s="297">
        <v>1.160545</v>
      </c>
      <c r="Q390" s="297">
        <v>1.193373</v>
      </c>
      <c r="R390" s="297">
        <v>0.6977595</v>
      </c>
      <c r="S390" s="297">
        <v>5.357032E-05</v>
      </c>
      <c r="T390" s="297">
        <v>0.002005473</v>
      </c>
      <c r="U390" s="297">
        <v>3.713805E-05</v>
      </c>
      <c r="V390" s="297">
        <v>0.00337819</v>
      </c>
      <c r="W390" s="297">
        <v>9.632137E-08</v>
      </c>
      <c r="X390" s="297">
        <v>2.83194E-05</v>
      </c>
      <c r="Y390" s="297">
        <v>3.395024E-06</v>
      </c>
      <c r="Z390" s="297">
        <v>3.040888E-06</v>
      </c>
    </row>
    <row r="391" spans="1:26" s="296" customFormat="1" ht="12.75">
      <c r="A391" s="296">
        <v>2005</v>
      </c>
      <c r="B391" s="296" t="s">
        <v>427</v>
      </c>
      <c r="C391" s="296" t="s">
        <v>428</v>
      </c>
      <c r="D391" s="296">
        <v>2265003010</v>
      </c>
      <c r="E391" s="296" t="s">
        <v>485</v>
      </c>
      <c r="F391" s="296" t="s">
        <v>439</v>
      </c>
      <c r="G391" s="296">
        <v>25</v>
      </c>
      <c r="H391" s="296" t="s">
        <v>449</v>
      </c>
      <c r="I391" s="296" t="s">
        <v>432</v>
      </c>
      <c r="J391" s="296" t="s">
        <v>437</v>
      </c>
      <c r="K391" s="296" t="s">
        <v>434</v>
      </c>
      <c r="L391" s="296" t="s">
        <v>435</v>
      </c>
      <c r="M391" s="296" t="s">
        <v>10</v>
      </c>
      <c r="N391" s="296" t="s">
        <v>10</v>
      </c>
      <c r="O391" s="296" t="s">
        <v>10</v>
      </c>
      <c r="P391" s="297">
        <v>49.49381</v>
      </c>
      <c r="Q391" s="297">
        <v>50.89386</v>
      </c>
      <c r="R391" s="297">
        <v>46.68099</v>
      </c>
      <c r="S391" s="297">
        <v>0.004490926</v>
      </c>
      <c r="T391" s="297">
        <v>0.1417961</v>
      </c>
      <c r="U391" s="297">
        <v>0.001898102</v>
      </c>
      <c r="V391" s="297">
        <v>0.2105637</v>
      </c>
      <c r="W391" s="297">
        <v>5.33666E-06</v>
      </c>
      <c r="X391" s="297">
        <v>0.001765158</v>
      </c>
      <c r="Y391" s="297">
        <v>0.0001583272</v>
      </c>
      <c r="Z391" s="297">
        <v>0.0002549248</v>
      </c>
    </row>
    <row r="392" spans="1:26" s="296" customFormat="1" ht="12.75">
      <c r="A392" s="296">
        <v>2005</v>
      </c>
      <c r="B392" s="296" t="s">
        <v>427</v>
      </c>
      <c r="C392" s="296" t="s">
        <v>428</v>
      </c>
      <c r="D392" s="296">
        <v>2265003010</v>
      </c>
      <c r="E392" s="296" t="s">
        <v>485</v>
      </c>
      <c r="F392" s="296" t="s">
        <v>439</v>
      </c>
      <c r="G392" s="296">
        <v>50</v>
      </c>
      <c r="H392" s="296" t="s">
        <v>449</v>
      </c>
      <c r="I392" s="296" t="s">
        <v>432</v>
      </c>
      <c r="J392" s="296" t="s">
        <v>437</v>
      </c>
      <c r="K392" s="296" t="s">
        <v>434</v>
      </c>
      <c r="L392" s="296" t="s">
        <v>435</v>
      </c>
      <c r="M392" s="296" t="s">
        <v>10</v>
      </c>
      <c r="N392" s="296" t="s">
        <v>10</v>
      </c>
      <c r="O392" s="296" t="s">
        <v>10</v>
      </c>
      <c r="P392" s="297">
        <v>60.48484</v>
      </c>
      <c r="Q392" s="297">
        <v>59.87383</v>
      </c>
      <c r="R392" s="297">
        <v>98.47237</v>
      </c>
      <c r="S392" s="297">
        <v>0.003927204</v>
      </c>
      <c r="T392" s="297">
        <v>0.0958232</v>
      </c>
      <c r="U392" s="297">
        <v>0.006721979</v>
      </c>
      <c r="V392" s="297">
        <v>0.7847675</v>
      </c>
      <c r="W392" s="297">
        <v>9.541343E-06</v>
      </c>
      <c r="X392" s="297">
        <v>6.01124E-05</v>
      </c>
      <c r="Y392" s="297">
        <v>0.0003247584</v>
      </c>
      <c r="Z392" s="297">
        <v>0.0002229652</v>
      </c>
    </row>
    <row r="393" spans="1:26" s="296" customFormat="1" ht="12.75">
      <c r="A393" s="296">
        <v>2005</v>
      </c>
      <c r="B393" s="296" t="s">
        <v>427</v>
      </c>
      <c r="C393" s="296" t="s">
        <v>428</v>
      </c>
      <c r="D393" s="296">
        <v>2265003010</v>
      </c>
      <c r="E393" s="296" t="s">
        <v>485</v>
      </c>
      <c r="F393" s="296" t="s">
        <v>439</v>
      </c>
      <c r="G393" s="296">
        <v>120</v>
      </c>
      <c r="H393" s="296" t="s">
        <v>449</v>
      </c>
      <c r="I393" s="296" t="s">
        <v>432</v>
      </c>
      <c r="J393" s="296" t="s">
        <v>437</v>
      </c>
      <c r="K393" s="296" t="s">
        <v>434</v>
      </c>
      <c r="L393" s="296" t="s">
        <v>435</v>
      </c>
      <c r="M393" s="296" t="s">
        <v>10</v>
      </c>
      <c r="N393" s="296" t="s">
        <v>10</v>
      </c>
      <c r="O393" s="296" t="s">
        <v>10</v>
      </c>
      <c r="P393" s="297">
        <v>60.48484</v>
      </c>
      <c r="Q393" s="297">
        <v>59.87383</v>
      </c>
      <c r="R393" s="297">
        <v>179.7778</v>
      </c>
      <c r="S393" s="297">
        <v>0.005417369</v>
      </c>
      <c r="T393" s="297">
        <v>0.08838619</v>
      </c>
      <c r="U393" s="297">
        <v>0.0199088</v>
      </c>
      <c r="V393" s="297">
        <v>1.575416</v>
      </c>
      <c r="W393" s="297">
        <v>1.522071E-05</v>
      </c>
      <c r="X393" s="297">
        <v>0.0001220464</v>
      </c>
      <c r="Y393" s="297">
        <v>0.0005750799</v>
      </c>
      <c r="Z393" s="297">
        <v>0.0003075687</v>
      </c>
    </row>
    <row r="394" spans="1:26" s="296" customFormat="1" ht="12.75">
      <c r="A394" s="296">
        <v>2005</v>
      </c>
      <c r="B394" s="296" t="s">
        <v>427</v>
      </c>
      <c r="C394" s="296" t="s">
        <v>428</v>
      </c>
      <c r="D394" s="296">
        <v>2265003020</v>
      </c>
      <c r="E394" s="296" t="s">
        <v>486</v>
      </c>
      <c r="F394" s="296" t="s">
        <v>439</v>
      </c>
      <c r="G394" s="296">
        <v>25</v>
      </c>
      <c r="H394" s="296" t="s">
        <v>449</v>
      </c>
      <c r="I394" s="296" t="s">
        <v>432</v>
      </c>
      <c r="J394" s="296" t="s">
        <v>433</v>
      </c>
      <c r="K394" s="296" t="s">
        <v>434</v>
      </c>
      <c r="L394" s="296" t="s">
        <v>435</v>
      </c>
      <c r="M394" s="296" t="s">
        <v>10</v>
      </c>
      <c r="N394" s="296" t="s">
        <v>10</v>
      </c>
      <c r="O394" s="296" t="s">
        <v>10</v>
      </c>
      <c r="P394" s="297">
        <v>1.160545</v>
      </c>
      <c r="Q394" s="297">
        <v>2.864096</v>
      </c>
      <c r="R394" s="297">
        <v>1.990908</v>
      </c>
      <c r="S394" s="297">
        <v>0.0001601</v>
      </c>
      <c r="T394" s="297">
        <v>0.005885314</v>
      </c>
      <c r="U394" s="297">
        <v>0.0001007888</v>
      </c>
      <c r="V394" s="297">
        <v>0.009354989</v>
      </c>
      <c r="W394" s="297">
        <v>2.370988E-07</v>
      </c>
      <c r="X394" s="297">
        <v>5.228198E-06</v>
      </c>
      <c r="Y394" s="297">
        <v>8.689594E-06</v>
      </c>
      <c r="Z394" s="297">
        <v>9.038362E-06</v>
      </c>
    </row>
    <row r="395" spans="1:26" s="296" customFormat="1" ht="12.75">
      <c r="A395" s="296">
        <v>2005</v>
      </c>
      <c r="B395" s="296" t="s">
        <v>427</v>
      </c>
      <c r="C395" s="296" t="s">
        <v>428</v>
      </c>
      <c r="D395" s="296">
        <v>2265003020</v>
      </c>
      <c r="E395" s="296" t="s">
        <v>486</v>
      </c>
      <c r="F395" s="296" t="s">
        <v>439</v>
      </c>
      <c r="G395" s="296">
        <v>50</v>
      </c>
      <c r="H395" s="296" t="s">
        <v>449</v>
      </c>
      <c r="I395" s="296" t="s">
        <v>432</v>
      </c>
      <c r="J395" s="296" t="s">
        <v>433</v>
      </c>
      <c r="K395" s="296" t="s">
        <v>434</v>
      </c>
      <c r="L395" s="296" t="s">
        <v>435</v>
      </c>
      <c r="M395" s="296" t="s">
        <v>10</v>
      </c>
      <c r="N395" s="296" t="s">
        <v>10</v>
      </c>
      <c r="O395" s="296" t="s">
        <v>10</v>
      </c>
      <c r="P395" s="297">
        <v>201.7299</v>
      </c>
      <c r="Q395" s="297">
        <v>995.6946</v>
      </c>
      <c r="R395" s="297">
        <v>1533.077</v>
      </c>
      <c r="S395" s="297">
        <v>0.07635303</v>
      </c>
      <c r="T395" s="297">
        <v>2.500589</v>
      </c>
      <c r="U395" s="297">
        <v>0.09290606</v>
      </c>
      <c r="V395" s="297">
        <v>10.57459</v>
      </c>
      <c r="W395" s="297">
        <v>0.0001285677</v>
      </c>
      <c r="X395" s="297">
        <v>0.0008100031</v>
      </c>
      <c r="Y395" s="297">
        <v>0.004929776</v>
      </c>
      <c r="Z395" s="297">
        <v>0.004250551</v>
      </c>
    </row>
    <row r="396" spans="1:26" s="296" customFormat="1" ht="12.75">
      <c r="A396" s="296">
        <v>2005</v>
      </c>
      <c r="B396" s="296" t="s">
        <v>427</v>
      </c>
      <c r="C396" s="296" t="s">
        <v>428</v>
      </c>
      <c r="D396" s="296">
        <v>2265003020</v>
      </c>
      <c r="E396" s="296" t="s">
        <v>486</v>
      </c>
      <c r="F396" s="296" t="s">
        <v>439</v>
      </c>
      <c r="G396" s="296">
        <v>120</v>
      </c>
      <c r="H396" s="296" t="s">
        <v>449</v>
      </c>
      <c r="I396" s="296" t="s">
        <v>432</v>
      </c>
      <c r="J396" s="296" t="s">
        <v>433</v>
      </c>
      <c r="K396" s="296" t="s">
        <v>434</v>
      </c>
      <c r="L396" s="296" t="s">
        <v>435</v>
      </c>
      <c r="M396" s="296" t="s">
        <v>10</v>
      </c>
      <c r="N396" s="296" t="s">
        <v>10</v>
      </c>
      <c r="O396" s="296" t="s">
        <v>10</v>
      </c>
      <c r="P396" s="297">
        <v>707.9321</v>
      </c>
      <c r="Q396" s="297">
        <v>3494.197</v>
      </c>
      <c r="R396" s="297">
        <v>7518.404</v>
      </c>
      <c r="S396" s="297">
        <v>0.3037709</v>
      </c>
      <c r="T396" s="297">
        <v>5.570285</v>
      </c>
      <c r="U396" s="297">
        <v>0.7109564</v>
      </c>
      <c r="V396" s="297">
        <v>62.64584</v>
      </c>
      <c r="W396" s="297">
        <v>0.0006052462</v>
      </c>
      <c r="X396" s="297">
        <v>0.004853131</v>
      </c>
      <c r="Y396" s="297">
        <v>0.02575346</v>
      </c>
      <c r="Z396" s="297">
        <v>0.01691084</v>
      </c>
    </row>
    <row r="397" spans="1:26" s="296" customFormat="1" ht="12.75">
      <c r="A397" s="296">
        <v>2005</v>
      </c>
      <c r="B397" s="296" t="s">
        <v>427</v>
      </c>
      <c r="C397" s="296" t="s">
        <v>428</v>
      </c>
      <c r="D397" s="296">
        <v>2265003020</v>
      </c>
      <c r="E397" s="296" t="s">
        <v>486</v>
      </c>
      <c r="F397" s="296" t="s">
        <v>439</v>
      </c>
      <c r="G397" s="296">
        <v>175</v>
      </c>
      <c r="H397" s="296" t="s">
        <v>449</v>
      </c>
      <c r="I397" s="296" t="s">
        <v>432</v>
      </c>
      <c r="J397" s="296" t="s">
        <v>433</v>
      </c>
      <c r="K397" s="296" t="s">
        <v>434</v>
      </c>
      <c r="L397" s="296" t="s">
        <v>435</v>
      </c>
      <c r="M397" s="296" t="s">
        <v>10</v>
      </c>
      <c r="N397" s="296" t="s">
        <v>10</v>
      </c>
      <c r="O397" s="296" t="s">
        <v>10</v>
      </c>
      <c r="P397" s="297">
        <v>25.87332</v>
      </c>
      <c r="Q397" s="297">
        <v>127.705</v>
      </c>
      <c r="R397" s="297">
        <v>515.6553</v>
      </c>
      <c r="S397" s="297">
        <v>0.009027346</v>
      </c>
      <c r="T397" s="297">
        <v>0.1893765</v>
      </c>
      <c r="U397" s="297">
        <v>0.05672286</v>
      </c>
      <c r="V397" s="297">
        <v>4.644354</v>
      </c>
      <c r="W397" s="297">
        <v>4.613679E-05</v>
      </c>
      <c r="X397" s="297">
        <v>0.0003699452</v>
      </c>
      <c r="Y397" s="297">
        <v>0.001421276</v>
      </c>
      <c r="Z397" s="297">
        <v>0.0005025496</v>
      </c>
    </row>
    <row r="398" spans="1:26" s="296" customFormat="1" ht="12.75">
      <c r="A398" s="296">
        <v>2005</v>
      </c>
      <c r="B398" s="296" t="s">
        <v>427</v>
      </c>
      <c r="C398" s="296" t="s">
        <v>428</v>
      </c>
      <c r="D398" s="296">
        <v>2265003030</v>
      </c>
      <c r="E398" s="296" t="s">
        <v>487</v>
      </c>
      <c r="F398" s="296" t="s">
        <v>439</v>
      </c>
      <c r="G398" s="296">
        <v>15</v>
      </c>
      <c r="H398" s="296" t="s">
        <v>449</v>
      </c>
      <c r="I398" s="296" t="s">
        <v>432</v>
      </c>
      <c r="J398" s="296" t="s">
        <v>433</v>
      </c>
      <c r="K398" s="296" t="s">
        <v>434</v>
      </c>
      <c r="L398" s="296" t="s">
        <v>435</v>
      </c>
      <c r="M398" s="296" t="s">
        <v>10</v>
      </c>
      <c r="N398" s="296" t="s">
        <v>10</v>
      </c>
      <c r="O398" s="296" t="s">
        <v>10</v>
      </c>
      <c r="P398" s="297">
        <v>33.65579</v>
      </c>
      <c r="Q398" s="297">
        <v>24.91763</v>
      </c>
      <c r="R398" s="297">
        <v>13.746</v>
      </c>
      <c r="S398" s="297">
        <v>0.0009889897</v>
      </c>
      <c r="T398" s="297">
        <v>0.03938461</v>
      </c>
      <c r="U398" s="297">
        <v>0.0007129991</v>
      </c>
      <c r="V398" s="297">
        <v>0.06699799</v>
      </c>
      <c r="W398" s="297">
        <v>1.910294E-06</v>
      </c>
      <c r="X398" s="297">
        <v>3.397996E-05</v>
      </c>
      <c r="Y398" s="297">
        <v>6.777635E-05</v>
      </c>
      <c r="Z398" s="297">
        <v>5.618614E-05</v>
      </c>
    </row>
    <row r="399" spans="1:26" s="296" customFormat="1" ht="12.75">
      <c r="A399" s="296">
        <v>2005</v>
      </c>
      <c r="B399" s="296" t="s">
        <v>427</v>
      </c>
      <c r="C399" s="296" t="s">
        <v>428</v>
      </c>
      <c r="D399" s="296">
        <v>2265003030</v>
      </c>
      <c r="E399" s="296" t="s">
        <v>487</v>
      </c>
      <c r="F399" s="296" t="s">
        <v>439</v>
      </c>
      <c r="G399" s="296">
        <v>25</v>
      </c>
      <c r="H399" s="296" t="s">
        <v>449</v>
      </c>
      <c r="I399" s="296" t="s">
        <v>432</v>
      </c>
      <c r="J399" s="296" t="s">
        <v>433</v>
      </c>
      <c r="K399" s="296" t="s">
        <v>434</v>
      </c>
      <c r="L399" s="296" t="s">
        <v>435</v>
      </c>
      <c r="M399" s="296" t="s">
        <v>10</v>
      </c>
      <c r="N399" s="296" t="s">
        <v>10</v>
      </c>
      <c r="O399" s="296" t="s">
        <v>10</v>
      </c>
      <c r="P399" s="297">
        <v>32.83658</v>
      </c>
      <c r="Q399" s="297">
        <v>24.31112</v>
      </c>
      <c r="R399" s="297">
        <v>31.32853</v>
      </c>
      <c r="S399" s="297">
        <v>0.002461554</v>
      </c>
      <c r="T399" s="297">
        <v>0.09283415</v>
      </c>
      <c r="U399" s="297">
        <v>0.001456316</v>
      </c>
      <c r="V399" s="297">
        <v>0.1470762</v>
      </c>
      <c r="W399" s="297">
        <v>3.727593E-06</v>
      </c>
      <c r="X399" s="297">
        <v>7.699514E-05</v>
      </c>
      <c r="Y399" s="297">
        <v>9.794738E-05</v>
      </c>
      <c r="Z399" s="297">
        <v>0.000139845</v>
      </c>
    </row>
    <row r="400" spans="1:26" s="296" customFormat="1" ht="12.75">
      <c r="A400" s="296">
        <v>2005</v>
      </c>
      <c r="B400" s="296" t="s">
        <v>427</v>
      </c>
      <c r="C400" s="296" t="s">
        <v>428</v>
      </c>
      <c r="D400" s="296">
        <v>2265003030</v>
      </c>
      <c r="E400" s="296" t="s">
        <v>487</v>
      </c>
      <c r="F400" s="296" t="s">
        <v>439</v>
      </c>
      <c r="G400" s="296">
        <v>50</v>
      </c>
      <c r="H400" s="296" t="s">
        <v>449</v>
      </c>
      <c r="I400" s="296" t="s">
        <v>432</v>
      </c>
      <c r="J400" s="296" t="s">
        <v>433</v>
      </c>
      <c r="K400" s="296" t="s">
        <v>434</v>
      </c>
      <c r="L400" s="296" t="s">
        <v>435</v>
      </c>
      <c r="M400" s="296" t="s">
        <v>10</v>
      </c>
      <c r="N400" s="296" t="s">
        <v>10</v>
      </c>
      <c r="O400" s="296" t="s">
        <v>10</v>
      </c>
      <c r="P400" s="297">
        <v>56.25228</v>
      </c>
      <c r="Q400" s="297">
        <v>79.59266</v>
      </c>
      <c r="R400" s="297">
        <v>216.8922</v>
      </c>
      <c r="S400" s="297">
        <v>0.006691446</v>
      </c>
      <c r="T400" s="297">
        <v>0.2289944</v>
      </c>
      <c r="U400" s="297">
        <v>0.01195659</v>
      </c>
      <c r="V400" s="297">
        <v>1.707779</v>
      </c>
      <c r="W400" s="297">
        <v>2.076348E-05</v>
      </c>
      <c r="X400" s="297">
        <v>0.0001308142</v>
      </c>
      <c r="Y400" s="297">
        <v>0.0005033013</v>
      </c>
      <c r="Z400" s="297">
        <v>0.0003793583</v>
      </c>
    </row>
    <row r="401" spans="1:26" s="296" customFormat="1" ht="12.75">
      <c r="A401" s="296">
        <v>2005</v>
      </c>
      <c r="B401" s="296" t="s">
        <v>427</v>
      </c>
      <c r="C401" s="296" t="s">
        <v>428</v>
      </c>
      <c r="D401" s="296">
        <v>2265003030</v>
      </c>
      <c r="E401" s="296" t="s">
        <v>487</v>
      </c>
      <c r="F401" s="296" t="s">
        <v>439</v>
      </c>
      <c r="G401" s="296">
        <v>120</v>
      </c>
      <c r="H401" s="296" t="s">
        <v>449</v>
      </c>
      <c r="I401" s="296" t="s">
        <v>432</v>
      </c>
      <c r="J401" s="296" t="s">
        <v>433</v>
      </c>
      <c r="K401" s="296" t="s">
        <v>434</v>
      </c>
      <c r="L401" s="296" t="s">
        <v>435</v>
      </c>
      <c r="M401" s="296" t="s">
        <v>10</v>
      </c>
      <c r="N401" s="296" t="s">
        <v>10</v>
      </c>
      <c r="O401" s="296" t="s">
        <v>10</v>
      </c>
      <c r="P401" s="297">
        <v>46.96792</v>
      </c>
      <c r="Q401" s="297">
        <v>66.45601</v>
      </c>
      <c r="R401" s="297">
        <v>311.1245</v>
      </c>
      <c r="S401" s="297">
        <v>0.007054628</v>
      </c>
      <c r="T401" s="297">
        <v>0.1504441</v>
      </c>
      <c r="U401" s="297">
        <v>0.02571593</v>
      </c>
      <c r="V401" s="297">
        <v>2.739221</v>
      </c>
      <c r="W401" s="297">
        <v>2.64647E-05</v>
      </c>
      <c r="X401" s="297">
        <v>0.0002122056</v>
      </c>
      <c r="Y401" s="297">
        <v>0.0006878279</v>
      </c>
      <c r="Z401" s="297">
        <v>0.0003999482</v>
      </c>
    </row>
    <row r="402" spans="1:26" s="296" customFormat="1" ht="12.75">
      <c r="A402" s="296">
        <v>2005</v>
      </c>
      <c r="B402" s="296" t="s">
        <v>427</v>
      </c>
      <c r="C402" s="296" t="s">
        <v>428</v>
      </c>
      <c r="D402" s="296">
        <v>2265003030</v>
      </c>
      <c r="E402" s="296" t="s">
        <v>487</v>
      </c>
      <c r="F402" s="296" t="s">
        <v>439</v>
      </c>
      <c r="G402" s="296">
        <v>175</v>
      </c>
      <c r="H402" s="296" t="s">
        <v>449</v>
      </c>
      <c r="I402" s="296" t="s">
        <v>432</v>
      </c>
      <c r="J402" s="296" t="s">
        <v>433</v>
      </c>
      <c r="K402" s="296" t="s">
        <v>434</v>
      </c>
      <c r="L402" s="296" t="s">
        <v>435</v>
      </c>
      <c r="M402" s="296" t="s">
        <v>10</v>
      </c>
      <c r="N402" s="296" t="s">
        <v>10</v>
      </c>
      <c r="O402" s="296" t="s">
        <v>10</v>
      </c>
      <c r="P402" s="297">
        <v>0.2730692</v>
      </c>
      <c r="Q402" s="297">
        <v>0.3863721</v>
      </c>
      <c r="R402" s="297">
        <v>3.494711</v>
      </c>
      <c r="S402" s="297">
        <v>4.534593E-05</v>
      </c>
      <c r="T402" s="297">
        <v>0.001059151</v>
      </c>
      <c r="U402" s="297">
        <v>0.000324376</v>
      </c>
      <c r="V402" s="297">
        <v>0.0318886</v>
      </c>
      <c r="W402" s="297">
        <v>3.167799E-07</v>
      </c>
      <c r="X402" s="297">
        <v>2.540081E-06</v>
      </c>
      <c r="Y402" s="297">
        <v>6.032973E-06</v>
      </c>
      <c r="Z402" s="297">
        <v>2.570798E-06</v>
      </c>
    </row>
    <row r="403" spans="1:26" s="296" customFormat="1" ht="12.75">
      <c r="A403" s="296">
        <v>2005</v>
      </c>
      <c r="B403" s="296" t="s">
        <v>427</v>
      </c>
      <c r="C403" s="296" t="s">
        <v>428</v>
      </c>
      <c r="D403" s="296">
        <v>2265003040</v>
      </c>
      <c r="E403" s="296" t="s">
        <v>448</v>
      </c>
      <c r="F403" s="296" t="s">
        <v>439</v>
      </c>
      <c r="G403" s="296">
        <v>15</v>
      </c>
      <c r="H403" s="296" t="s">
        <v>449</v>
      </c>
      <c r="I403" s="296" t="s">
        <v>432</v>
      </c>
      <c r="J403" s="296" t="s">
        <v>433</v>
      </c>
      <c r="K403" s="296" t="s">
        <v>434</v>
      </c>
      <c r="L403" s="296" t="s">
        <v>435</v>
      </c>
      <c r="M403" s="296" t="s">
        <v>10</v>
      </c>
      <c r="N403" s="296" t="s">
        <v>10</v>
      </c>
      <c r="O403" s="296" t="s">
        <v>10</v>
      </c>
      <c r="P403" s="297">
        <v>66.69717</v>
      </c>
      <c r="Q403" s="297">
        <v>68.58385</v>
      </c>
      <c r="R403" s="297">
        <v>28.82498</v>
      </c>
      <c r="S403" s="297">
        <v>0.00215808</v>
      </c>
      <c r="T403" s="297">
        <v>0.08253698</v>
      </c>
      <c r="U403" s="297">
        <v>0.001555144</v>
      </c>
      <c r="V403" s="297">
        <v>0.1402531</v>
      </c>
      <c r="W403" s="297">
        <v>3.998995E-06</v>
      </c>
      <c r="X403" s="297">
        <v>7.444292E-05</v>
      </c>
      <c r="Y403" s="297">
        <v>0.0001648734</v>
      </c>
      <c r="Z403" s="297">
        <v>0.0001225022</v>
      </c>
    </row>
    <row r="404" spans="1:26" s="296" customFormat="1" ht="12.75">
      <c r="A404" s="296">
        <v>2005</v>
      </c>
      <c r="B404" s="296" t="s">
        <v>427</v>
      </c>
      <c r="C404" s="296" t="s">
        <v>428</v>
      </c>
      <c r="D404" s="296">
        <v>2265003040</v>
      </c>
      <c r="E404" s="296" t="s">
        <v>448</v>
      </c>
      <c r="F404" s="296" t="s">
        <v>439</v>
      </c>
      <c r="G404" s="296">
        <v>25</v>
      </c>
      <c r="H404" s="296" t="s">
        <v>449</v>
      </c>
      <c r="I404" s="296" t="s">
        <v>432</v>
      </c>
      <c r="J404" s="296" t="s">
        <v>433</v>
      </c>
      <c r="K404" s="296" t="s">
        <v>434</v>
      </c>
      <c r="L404" s="296" t="s">
        <v>435</v>
      </c>
      <c r="M404" s="296" t="s">
        <v>10</v>
      </c>
      <c r="N404" s="296" t="s">
        <v>10</v>
      </c>
      <c r="O404" s="296" t="s">
        <v>10</v>
      </c>
      <c r="P404" s="297">
        <v>21.84554</v>
      </c>
      <c r="Q404" s="297">
        <v>25.75815</v>
      </c>
      <c r="R404" s="297">
        <v>25.30088</v>
      </c>
      <c r="S404" s="297">
        <v>0.002066445</v>
      </c>
      <c r="T404" s="297">
        <v>0.07494766</v>
      </c>
      <c r="U404" s="297">
        <v>0.001224957</v>
      </c>
      <c r="V404" s="297">
        <v>0.1185189</v>
      </c>
      <c r="W404" s="297">
        <v>3.003817E-06</v>
      </c>
      <c r="X404" s="297">
        <v>6.496077E-05</v>
      </c>
      <c r="Y404" s="297">
        <v>9.177956E-05</v>
      </c>
      <c r="Z404" s="297">
        <v>0.0001172314</v>
      </c>
    </row>
    <row r="405" spans="1:26" s="296" customFormat="1" ht="12.75">
      <c r="A405" s="296">
        <v>2005</v>
      </c>
      <c r="B405" s="296" t="s">
        <v>427</v>
      </c>
      <c r="C405" s="296" t="s">
        <v>428</v>
      </c>
      <c r="D405" s="296">
        <v>2265003040</v>
      </c>
      <c r="E405" s="296" t="s">
        <v>448</v>
      </c>
      <c r="F405" s="296" t="s">
        <v>439</v>
      </c>
      <c r="G405" s="296">
        <v>50</v>
      </c>
      <c r="H405" s="296" t="s">
        <v>449</v>
      </c>
      <c r="I405" s="296" t="s">
        <v>432</v>
      </c>
      <c r="J405" s="296" t="s">
        <v>433</v>
      </c>
      <c r="K405" s="296" t="s">
        <v>434</v>
      </c>
      <c r="L405" s="296" t="s">
        <v>435</v>
      </c>
      <c r="M405" s="296" t="s">
        <v>10</v>
      </c>
      <c r="N405" s="296" t="s">
        <v>10</v>
      </c>
      <c r="O405" s="296" t="s">
        <v>10</v>
      </c>
      <c r="P405" s="297">
        <v>19.31965</v>
      </c>
      <c r="Q405" s="297">
        <v>37.77219</v>
      </c>
      <c r="R405" s="297">
        <v>68.72086</v>
      </c>
      <c r="S405" s="297">
        <v>0.002496267</v>
      </c>
      <c r="T405" s="297">
        <v>0.07975802</v>
      </c>
      <c r="U405" s="297">
        <v>0.004020019</v>
      </c>
      <c r="V405" s="297">
        <v>0.5283472</v>
      </c>
      <c r="W405" s="297">
        <v>6.423739E-06</v>
      </c>
      <c r="X405" s="297">
        <v>4.047087E-05</v>
      </c>
      <c r="Y405" s="297">
        <v>0.0001997579</v>
      </c>
      <c r="Z405" s="297">
        <v>0.0001412346</v>
      </c>
    </row>
    <row r="406" spans="1:26" s="296" customFormat="1" ht="12.75">
      <c r="A406" s="296">
        <v>2005</v>
      </c>
      <c r="B406" s="296" t="s">
        <v>427</v>
      </c>
      <c r="C406" s="296" t="s">
        <v>428</v>
      </c>
      <c r="D406" s="296">
        <v>2265003040</v>
      </c>
      <c r="E406" s="296" t="s">
        <v>448</v>
      </c>
      <c r="F406" s="296" t="s">
        <v>439</v>
      </c>
      <c r="G406" s="296">
        <v>120</v>
      </c>
      <c r="H406" s="296" t="s">
        <v>449</v>
      </c>
      <c r="I406" s="296" t="s">
        <v>432</v>
      </c>
      <c r="J406" s="296" t="s">
        <v>433</v>
      </c>
      <c r="K406" s="296" t="s">
        <v>434</v>
      </c>
      <c r="L406" s="296" t="s">
        <v>435</v>
      </c>
      <c r="M406" s="296" t="s">
        <v>10</v>
      </c>
      <c r="N406" s="296" t="s">
        <v>10</v>
      </c>
      <c r="O406" s="296" t="s">
        <v>10</v>
      </c>
      <c r="P406" s="297">
        <v>6.348861</v>
      </c>
      <c r="Q406" s="297">
        <v>12.41277</v>
      </c>
      <c r="R406" s="297">
        <v>51.96475</v>
      </c>
      <c r="S406" s="297">
        <v>0.001425564</v>
      </c>
      <c r="T406" s="297">
        <v>0.02798446</v>
      </c>
      <c r="U406" s="297">
        <v>0.004646506</v>
      </c>
      <c r="V406" s="297">
        <v>0.4520797</v>
      </c>
      <c r="W406" s="297">
        <v>4.36772E-06</v>
      </c>
      <c r="X406" s="297">
        <v>3.502232E-05</v>
      </c>
      <c r="Y406" s="297">
        <v>0.0001267067</v>
      </c>
      <c r="Z406" s="297">
        <v>8.065603E-05</v>
      </c>
    </row>
    <row r="407" spans="1:26" s="296" customFormat="1" ht="12.75">
      <c r="A407" s="296">
        <v>2005</v>
      </c>
      <c r="B407" s="296" t="s">
        <v>427</v>
      </c>
      <c r="C407" s="296" t="s">
        <v>428</v>
      </c>
      <c r="D407" s="296">
        <v>2265003040</v>
      </c>
      <c r="E407" s="296" t="s">
        <v>448</v>
      </c>
      <c r="F407" s="296" t="s">
        <v>439</v>
      </c>
      <c r="G407" s="296">
        <v>175</v>
      </c>
      <c r="H407" s="296" t="s">
        <v>449</v>
      </c>
      <c r="I407" s="296" t="s">
        <v>432</v>
      </c>
      <c r="J407" s="296" t="s">
        <v>433</v>
      </c>
      <c r="K407" s="296" t="s">
        <v>434</v>
      </c>
      <c r="L407" s="296" t="s">
        <v>435</v>
      </c>
      <c r="M407" s="296" t="s">
        <v>10</v>
      </c>
      <c r="N407" s="296" t="s">
        <v>10</v>
      </c>
      <c r="O407" s="296" t="s">
        <v>10</v>
      </c>
      <c r="P407" s="297">
        <v>0.6144059</v>
      </c>
      <c r="Q407" s="297">
        <v>1.201235</v>
      </c>
      <c r="R407" s="297">
        <v>10.29412</v>
      </c>
      <c r="S407" s="297">
        <v>0.0001494745</v>
      </c>
      <c r="T407" s="297">
        <v>0.003218673</v>
      </c>
      <c r="U407" s="297">
        <v>0.001050524</v>
      </c>
      <c r="V407" s="297">
        <v>0.09371617</v>
      </c>
      <c r="W407" s="297">
        <v>9.30972E-07</v>
      </c>
      <c r="X407" s="297">
        <v>7.464944E-06</v>
      </c>
      <c r="Y407" s="297">
        <v>1.922464E-05</v>
      </c>
      <c r="Z407" s="297">
        <v>8.457019E-06</v>
      </c>
    </row>
    <row r="408" spans="1:26" s="296" customFormat="1" ht="12.75">
      <c r="A408" s="296">
        <v>2005</v>
      </c>
      <c r="B408" s="296" t="s">
        <v>427</v>
      </c>
      <c r="C408" s="296" t="s">
        <v>428</v>
      </c>
      <c r="D408" s="296">
        <v>2265003050</v>
      </c>
      <c r="E408" s="296" t="s">
        <v>488</v>
      </c>
      <c r="F408" s="296" t="s">
        <v>439</v>
      </c>
      <c r="G408" s="296">
        <v>50</v>
      </c>
      <c r="H408" s="296" t="s">
        <v>449</v>
      </c>
      <c r="I408" s="296" t="s">
        <v>432</v>
      </c>
      <c r="J408" s="296" t="s">
        <v>433</v>
      </c>
      <c r="K408" s="296" t="s">
        <v>434</v>
      </c>
      <c r="L408" s="296" t="s">
        <v>435</v>
      </c>
      <c r="M408" s="296" t="s">
        <v>10</v>
      </c>
      <c r="N408" s="296" t="s">
        <v>10</v>
      </c>
      <c r="O408" s="296" t="s">
        <v>10</v>
      </c>
      <c r="P408" s="297">
        <v>0.2730693</v>
      </c>
      <c r="Q408" s="297">
        <v>0.2890303</v>
      </c>
      <c r="R408" s="297">
        <v>0.692108</v>
      </c>
      <c r="S408" s="297">
        <v>3.035249E-05</v>
      </c>
      <c r="T408" s="297">
        <v>0.0007258448</v>
      </c>
      <c r="U408" s="297">
        <v>4.747328E-05</v>
      </c>
      <c r="V408" s="297">
        <v>0.005422947</v>
      </c>
      <c r="W408" s="297">
        <v>6.593314E-08</v>
      </c>
      <c r="X408" s="297">
        <v>4.153923E-07</v>
      </c>
      <c r="Y408" s="297">
        <v>1.955307E-06</v>
      </c>
      <c r="Z408" s="297">
        <v>1.722715E-06</v>
      </c>
    </row>
    <row r="409" spans="1:26" s="296" customFormat="1" ht="12.75">
      <c r="A409" s="296">
        <v>2005</v>
      </c>
      <c r="B409" s="296" t="s">
        <v>427</v>
      </c>
      <c r="C409" s="296" t="s">
        <v>428</v>
      </c>
      <c r="D409" s="296">
        <v>2265003050</v>
      </c>
      <c r="E409" s="296" t="s">
        <v>488</v>
      </c>
      <c r="F409" s="296" t="s">
        <v>439</v>
      </c>
      <c r="G409" s="296">
        <v>120</v>
      </c>
      <c r="H409" s="296" t="s">
        <v>449</v>
      </c>
      <c r="I409" s="296" t="s">
        <v>432</v>
      </c>
      <c r="J409" s="296" t="s">
        <v>433</v>
      </c>
      <c r="K409" s="296" t="s">
        <v>434</v>
      </c>
      <c r="L409" s="296" t="s">
        <v>435</v>
      </c>
      <c r="M409" s="296" t="s">
        <v>10</v>
      </c>
      <c r="N409" s="296" t="s">
        <v>10</v>
      </c>
      <c r="O409" s="296" t="s">
        <v>10</v>
      </c>
      <c r="P409" s="297">
        <v>12.08332</v>
      </c>
      <c r="Q409" s="297">
        <v>12.78959</v>
      </c>
      <c r="R409" s="297">
        <v>36.03341</v>
      </c>
      <c r="S409" s="297">
        <v>0.001209805</v>
      </c>
      <c r="T409" s="297">
        <v>0.019492</v>
      </c>
      <c r="U409" s="297">
        <v>0.003945097</v>
      </c>
      <c r="V409" s="297">
        <v>0.3125013</v>
      </c>
      <c r="W409" s="297">
        <v>3.019199E-06</v>
      </c>
      <c r="X409" s="297">
        <v>2.420927E-05</v>
      </c>
      <c r="Y409" s="297">
        <v>0.0001203491</v>
      </c>
      <c r="Z409" s="297">
        <v>6.866486E-05</v>
      </c>
    </row>
    <row r="410" spans="1:26" s="296" customFormat="1" ht="12.75">
      <c r="A410" s="296">
        <v>2005</v>
      </c>
      <c r="B410" s="296" t="s">
        <v>427</v>
      </c>
      <c r="C410" s="296" t="s">
        <v>428</v>
      </c>
      <c r="D410" s="296">
        <v>2266003010</v>
      </c>
      <c r="E410" s="296" t="s">
        <v>485</v>
      </c>
      <c r="F410" s="296" t="s">
        <v>536</v>
      </c>
      <c r="G410" s="296">
        <v>15</v>
      </c>
      <c r="H410" s="296" t="s">
        <v>449</v>
      </c>
      <c r="I410" s="296" t="s">
        <v>432</v>
      </c>
      <c r="J410" s="296" t="s">
        <v>437</v>
      </c>
      <c r="K410" s="296" t="s">
        <v>434</v>
      </c>
      <c r="L410" s="296" t="s">
        <v>435</v>
      </c>
      <c r="M410" s="296" t="s">
        <v>10</v>
      </c>
      <c r="N410" s="296" t="s">
        <v>10</v>
      </c>
      <c r="O410" s="296" t="s">
        <v>10</v>
      </c>
      <c r="P410" s="297">
        <v>1.297079</v>
      </c>
      <c r="Q410" s="297">
        <v>1.333771</v>
      </c>
      <c r="R410" s="297">
        <v>1.068028</v>
      </c>
      <c r="S410" s="297">
        <v>2.468522E-06</v>
      </c>
      <c r="T410" s="297">
        <v>0.0009576405</v>
      </c>
      <c r="U410" s="297">
        <v>2.617879E-05</v>
      </c>
      <c r="V410" s="297">
        <v>0.005931592</v>
      </c>
      <c r="W410" s="297">
        <v>0</v>
      </c>
      <c r="X410" s="297">
        <v>2.71768E-06</v>
      </c>
      <c r="Y410" s="297">
        <v>0</v>
      </c>
      <c r="Z410" s="297">
        <v>2.069252E-05</v>
      </c>
    </row>
    <row r="411" spans="1:26" s="296" customFormat="1" ht="12.75">
      <c r="A411" s="296">
        <v>2005</v>
      </c>
      <c r="B411" s="296" t="s">
        <v>427</v>
      </c>
      <c r="C411" s="296" t="s">
        <v>428</v>
      </c>
      <c r="D411" s="296">
        <v>2266003010</v>
      </c>
      <c r="E411" s="296" t="s">
        <v>485</v>
      </c>
      <c r="F411" s="296" t="s">
        <v>536</v>
      </c>
      <c r="G411" s="296">
        <v>25</v>
      </c>
      <c r="H411" s="296" t="s">
        <v>449</v>
      </c>
      <c r="I411" s="296" t="s">
        <v>432</v>
      </c>
      <c r="J411" s="296" t="s">
        <v>437</v>
      </c>
      <c r="K411" s="296" t="s">
        <v>434</v>
      </c>
      <c r="L411" s="296" t="s">
        <v>435</v>
      </c>
      <c r="M411" s="296" t="s">
        <v>10</v>
      </c>
      <c r="N411" s="296" t="s">
        <v>10</v>
      </c>
      <c r="O411" s="296" t="s">
        <v>10</v>
      </c>
      <c r="P411" s="297">
        <v>55.63787</v>
      </c>
      <c r="Q411" s="297">
        <v>57.21172</v>
      </c>
      <c r="R411" s="297">
        <v>68.20818</v>
      </c>
      <c r="S411" s="297">
        <v>0.0002370659</v>
      </c>
      <c r="T411" s="297">
        <v>0.06368586</v>
      </c>
      <c r="U411" s="297">
        <v>0.001753096</v>
      </c>
      <c r="V411" s="297">
        <v>0.3718652</v>
      </c>
      <c r="W411" s="297">
        <v>0</v>
      </c>
      <c r="X411" s="297">
        <v>0.0001926599</v>
      </c>
      <c r="Y411" s="297">
        <v>0</v>
      </c>
      <c r="Z411" s="297">
        <v>0.001987217</v>
      </c>
    </row>
    <row r="412" spans="1:26" s="296" customFormat="1" ht="12.75">
      <c r="A412" s="296">
        <v>2005</v>
      </c>
      <c r="B412" s="296" t="s">
        <v>427</v>
      </c>
      <c r="C412" s="296" t="s">
        <v>428</v>
      </c>
      <c r="D412" s="296">
        <v>2266003020</v>
      </c>
      <c r="E412" s="296" t="s">
        <v>486</v>
      </c>
      <c r="F412" s="296" t="s">
        <v>536</v>
      </c>
      <c r="G412" s="296">
        <v>25</v>
      </c>
      <c r="H412" s="296" t="s">
        <v>449</v>
      </c>
      <c r="I412" s="296" t="s">
        <v>432</v>
      </c>
      <c r="J412" s="296" t="s">
        <v>433</v>
      </c>
      <c r="K412" s="296" t="s">
        <v>434</v>
      </c>
      <c r="L412" s="296" t="s">
        <v>435</v>
      </c>
      <c r="M412" s="296" t="s">
        <v>10</v>
      </c>
      <c r="N412" s="296" t="s">
        <v>10</v>
      </c>
      <c r="O412" s="296" t="s">
        <v>10</v>
      </c>
      <c r="P412" s="297">
        <v>0.5461386</v>
      </c>
      <c r="Q412" s="297">
        <v>1.871958</v>
      </c>
      <c r="R412" s="297">
        <v>1.834828</v>
      </c>
      <c r="S412" s="297">
        <v>1.160909E-05</v>
      </c>
      <c r="T412" s="297">
        <v>0.001841366</v>
      </c>
      <c r="U412" s="297">
        <v>5.141067E-05</v>
      </c>
      <c r="V412" s="297">
        <v>0.009605817</v>
      </c>
      <c r="W412" s="297">
        <v>0</v>
      </c>
      <c r="X412" s="297">
        <v>6.314843E-06</v>
      </c>
      <c r="Y412" s="297">
        <v>0</v>
      </c>
      <c r="Z412" s="297">
        <v>9.731376E-05</v>
      </c>
    </row>
    <row r="413" spans="1:26" s="296" customFormat="1" ht="12.75">
      <c r="A413" s="296">
        <v>2005</v>
      </c>
      <c r="B413" s="296" t="s">
        <v>427</v>
      </c>
      <c r="C413" s="296" t="s">
        <v>428</v>
      </c>
      <c r="D413" s="296">
        <v>2266003020</v>
      </c>
      <c r="E413" s="296" t="s">
        <v>486</v>
      </c>
      <c r="F413" s="296" t="s">
        <v>536</v>
      </c>
      <c r="G413" s="296">
        <v>50</v>
      </c>
      <c r="H413" s="296" t="s">
        <v>449</v>
      </c>
      <c r="I413" s="296" t="s">
        <v>432</v>
      </c>
      <c r="J413" s="296" t="s">
        <v>433</v>
      </c>
      <c r="K413" s="296" t="s">
        <v>434</v>
      </c>
      <c r="L413" s="296" t="s">
        <v>435</v>
      </c>
      <c r="M413" s="296" t="s">
        <v>10</v>
      </c>
      <c r="N413" s="296" t="s">
        <v>10</v>
      </c>
      <c r="O413" s="296" t="s">
        <v>10</v>
      </c>
      <c r="P413" s="297">
        <v>369.9406</v>
      </c>
      <c r="Q413" s="297">
        <v>1825.945</v>
      </c>
      <c r="R413" s="297">
        <v>2452.995</v>
      </c>
      <c r="S413" s="297">
        <v>0.004556962</v>
      </c>
      <c r="T413" s="297">
        <v>0.2665533</v>
      </c>
      <c r="U413" s="297">
        <v>0.2189026</v>
      </c>
      <c r="V413" s="297">
        <v>16.70252</v>
      </c>
      <c r="W413" s="297">
        <v>0</v>
      </c>
      <c r="X413" s="297">
        <v>0.001485417</v>
      </c>
      <c r="Y413" s="297">
        <v>0</v>
      </c>
      <c r="Z413" s="297">
        <v>0.03819897</v>
      </c>
    </row>
    <row r="414" spans="1:26" s="296" customFormat="1" ht="12.75">
      <c r="A414" s="296">
        <v>2005</v>
      </c>
      <c r="B414" s="296" t="s">
        <v>427</v>
      </c>
      <c r="C414" s="296" t="s">
        <v>428</v>
      </c>
      <c r="D414" s="296">
        <v>2266003020</v>
      </c>
      <c r="E414" s="296" t="s">
        <v>486</v>
      </c>
      <c r="F414" s="296" t="s">
        <v>536</v>
      </c>
      <c r="G414" s="296">
        <v>120</v>
      </c>
      <c r="H414" s="296" t="s">
        <v>449</v>
      </c>
      <c r="I414" s="296" t="s">
        <v>432</v>
      </c>
      <c r="J414" s="296" t="s">
        <v>433</v>
      </c>
      <c r="K414" s="296" t="s">
        <v>434</v>
      </c>
      <c r="L414" s="296" t="s">
        <v>435</v>
      </c>
      <c r="M414" s="296" t="s">
        <v>10</v>
      </c>
      <c r="N414" s="296" t="s">
        <v>10</v>
      </c>
      <c r="O414" s="296" t="s">
        <v>10</v>
      </c>
      <c r="P414" s="297">
        <v>1298.376</v>
      </c>
      <c r="Q414" s="297">
        <v>6408.5</v>
      </c>
      <c r="R414" s="297">
        <v>15358.11</v>
      </c>
      <c r="S414" s="297">
        <v>0.02989799</v>
      </c>
      <c r="T414" s="297">
        <v>4.493433</v>
      </c>
      <c r="U414" s="297">
        <v>1.106617</v>
      </c>
      <c r="V414" s="297">
        <v>100.084</v>
      </c>
      <c r="W414" s="297">
        <v>0</v>
      </c>
      <c r="X414" s="297">
        <v>0.00890084</v>
      </c>
      <c r="Y414" s="297">
        <v>0</v>
      </c>
      <c r="Z414" s="297">
        <v>0.2506215</v>
      </c>
    </row>
    <row r="415" spans="1:26" s="296" customFormat="1" ht="12.75">
      <c r="A415" s="296">
        <v>2005</v>
      </c>
      <c r="B415" s="296" t="s">
        <v>427</v>
      </c>
      <c r="C415" s="296" t="s">
        <v>428</v>
      </c>
      <c r="D415" s="296">
        <v>2266003020</v>
      </c>
      <c r="E415" s="296" t="s">
        <v>486</v>
      </c>
      <c r="F415" s="296" t="s">
        <v>536</v>
      </c>
      <c r="G415" s="296">
        <v>175</v>
      </c>
      <c r="H415" s="296" t="s">
        <v>449</v>
      </c>
      <c r="I415" s="296" t="s">
        <v>432</v>
      </c>
      <c r="J415" s="296" t="s">
        <v>433</v>
      </c>
      <c r="K415" s="296" t="s">
        <v>434</v>
      </c>
      <c r="L415" s="296" t="s">
        <v>435</v>
      </c>
      <c r="M415" s="296" t="s">
        <v>10</v>
      </c>
      <c r="N415" s="296" t="s">
        <v>10</v>
      </c>
      <c r="O415" s="296" t="s">
        <v>10</v>
      </c>
      <c r="P415" s="297">
        <v>47.51406</v>
      </c>
      <c r="Q415" s="297">
        <v>234.5189</v>
      </c>
      <c r="R415" s="297">
        <v>1148.784</v>
      </c>
      <c r="S415" s="297">
        <v>0.00120425</v>
      </c>
      <c r="T415" s="297">
        <v>0.263477</v>
      </c>
      <c r="U415" s="297">
        <v>0.0814693</v>
      </c>
      <c r="V415" s="297">
        <v>7.639081</v>
      </c>
      <c r="W415" s="297">
        <v>0</v>
      </c>
      <c r="X415" s="297">
        <v>0.0006793718</v>
      </c>
      <c r="Y415" s="297">
        <v>0</v>
      </c>
      <c r="Z415" s="297">
        <v>0.01009469</v>
      </c>
    </row>
    <row r="416" spans="1:26" s="296" customFormat="1" ht="12.75">
      <c r="A416" s="296">
        <v>2005</v>
      </c>
      <c r="B416" s="296" t="s">
        <v>427</v>
      </c>
      <c r="C416" s="296" t="s">
        <v>428</v>
      </c>
      <c r="D416" s="296">
        <v>2270003010</v>
      </c>
      <c r="E416" s="296" t="s">
        <v>485</v>
      </c>
      <c r="F416" s="296" t="s">
        <v>540</v>
      </c>
      <c r="G416" s="296">
        <v>15</v>
      </c>
      <c r="H416" s="296" t="s">
        <v>449</v>
      </c>
      <c r="I416" s="296" t="s">
        <v>432</v>
      </c>
      <c r="J416" s="296" t="s">
        <v>437</v>
      </c>
      <c r="K416" s="296" t="s">
        <v>434</v>
      </c>
      <c r="L416" s="296" t="s">
        <v>435</v>
      </c>
      <c r="M416" s="296" t="s">
        <v>10</v>
      </c>
      <c r="N416" s="296" t="s">
        <v>10</v>
      </c>
      <c r="O416" s="296" t="s">
        <v>10</v>
      </c>
      <c r="P416" s="297">
        <v>28.68991</v>
      </c>
      <c r="Q416" s="297">
        <v>31.38956</v>
      </c>
      <c r="R416" s="297">
        <v>12.42208</v>
      </c>
      <c r="S416" s="297">
        <v>0.0002156507</v>
      </c>
      <c r="T416" s="297">
        <v>0.0008699049</v>
      </c>
      <c r="U416" s="297">
        <v>0.001410966</v>
      </c>
      <c r="V416" s="297">
        <v>0.1356801</v>
      </c>
      <c r="W416" s="297">
        <v>1.970549E-05</v>
      </c>
      <c r="X416" s="297">
        <v>0.0001010068</v>
      </c>
      <c r="Y416" s="297">
        <v>0</v>
      </c>
      <c r="Z416" s="297">
        <v>1.945781E-05</v>
      </c>
    </row>
    <row r="417" spans="1:26" s="296" customFormat="1" ht="12.75">
      <c r="A417" s="296">
        <v>2005</v>
      </c>
      <c r="B417" s="296" t="s">
        <v>427</v>
      </c>
      <c r="C417" s="296" t="s">
        <v>428</v>
      </c>
      <c r="D417" s="296">
        <v>2270003010</v>
      </c>
      <c r="E417" s="296" t="s">
        <v>485</v>
      </c>
      <c r="F417" s="296" t="s">
        <v>540</v>
      </c>
      <c r="G417" s="296">
        <v>25</v>
      </c>
      <c r="H417" s="296" t="s">
        <v>449</v>
      </c>
      <c r="I417" s="296" t="s">
        <v>432</v>
      </c>
      <c r="J417" s="296" t="s">
        <v>437</v>
      </c>
      <c r="K417" s="296" t="s">
        <v>434</v>
      </c>
      <c r="L417" s="296" t="s">
        <v>435</v>
      </c>
      <c r="M417" s="296" t="s">
        <v>10</v>
      </c>
      <c r="N417" s="296" t="s">
        <v>10</v>
      </c>
      <c r="O417" s="296" t="s">
        <v>10</v>
      </c>
      <c r="P417" s="297">
        <v>46.84205</v>
      </c>
      <c r="Q417" s="297">
        <v>51.24979</v>
      </c>
      <c r="R417" s="297">
        <v>25.8152</v>
      </c>
      <c r="S417" s="297">
        <v>0.0007571894</v>
      </c>
      <c r="T417" s="297">
        <v>0.00185591</v>
      </c>
      <c r="U417" s="297">
        <v>0.002940387</v>
      </c>
      <c r="V417" s="297">
        <v>0.2805984</v>
      </c>
      <c r="W417" s="297">
        <v>3.322912E-05</v>
      </c>
      <c r="X417" s="297">
        <v>0.0002318392</v>
      </c>
      <c r="Y417" s="297">
        <v>0</v>
      </c>
      <c r="Z417" s="297">
        <v>6.831998E-05</v>
      </c>
    </row>
    <row r="418" spans="1:26" s="296" customFormat="1" ht="12.75">
      <c r="A418" s="296">
        <v>2005</v>
      </c>
      <c r="B418" s="296" t="s">
        <v>427</v>
      </c>
      <c r="C418" s="296" t="s">
        <v>428</v>
      </c>
      <c r="D418" s="296">
        <v>2270003010</v>
      </c>
      <c r="E418" s="296" t="s">
        <v>485</v>
      </c>
      <c r="F418" s="296" t="s">
        <v>540</v>
      </c>
      <c r="G418" s="296">
        <v>50</v>
      </c>
      <c r="H418" s="296" t="s">
        <v>449</v>
      </c>
      <c r="I418" s="296" t="s">
        <v>432</v>
      </c>
      <c r="J418" s="296" t="s">
        <v>437</v>
      </c>
      <c r="K418" s="296" t="s">
        <v>434</v>
      </c>
      <c r="L418" s="296" t="s">
        <v>435</v>
      </c>
      <c r="M418" s="296" t="s">
        <v>10</v>
      </c>
      <c r="N418" s="296" t="s">
        <v>10</v>
      </c>
      <c r="O418" s="296" t="s">
        <v>10</v>
      </c>
      <c r="P418" s="297">
        <v>171.1196</v>
      </c>
      <c r="Q418" s="297">
        <v>180.1832</v>
      </c>
      <c r="R418" s="297">
        <v>164.7669</v>
      </c>
      <c r="S418" s="297">
        <v>0.008324716</v>
      </c>
      <c r="T418" s="297">
        <v>0.01882989</v>
      </c>
      <c r="U418" s="297">
        <v>0.01897755</v>
      </c>
      <c r="V418" s="297">
        <v>1.765358</v>
      </c>
      <c r="W418" s="297">
        <v>0.0002130023</v>
      </c>
      <c r="X418" s="297">
        <v>0.002024902</v>
      </c>
      <c r="Y418" s="297">
        <v>0</v>
      </c>
      <c r="Z418" s="297">
        <v>0.0007511259</v>
      </c>
    </row>
    <row r="419" spans="1:26" s="296" customFormat="1" ht="12.75">
      <c r="A419" s="296">
        <v>2005</v>
      </c>
      <c r="B419" s="296" t="s">
        <v>427</v>
      </c>
      <c r="C419" s="296" t="s">
        <v>428</v>
      </c>
      <c r="D419" s="296">
        <v>2270003010</v>
      </c>
      <c r="E419" s="296" t="s">
        <v>485</v>
      </c>
      <c r="F419" s="296" t="s">
        <v>540</v>
      </c>
      <c r="G419" s="296">
        <v>120</v>
      </c>
      <c r="H419" s="296" t="s">
        <v>449</v>
      </c>
      <c r="I419" s="296" t="s">
        <v>432</v>
      </c>
      <c r="J419" s="296" t="s">
        <v>437</v>
      </c>
      <c r="K419" s="296" t="s">
        <v>434</v>
      </c>
      <c r="L419" s="296" t="s">
        <v>435</v>
      </c>
      <c r="M419" s="296" t="s">
        <v>10</v>
      </c>
      <c r="N419" s="296" t="s">
        <v>10</v>
      </c>
      <c r="O419" s="296" t="s">
        <v>10</v>
      </c>
      <c r="P419" s="297">
        <v>151.6758</v>
      </c>
      <c r="Q419" s="297">
        <v>159.7095</v>
      </c>
      <c r="R419" s="297">
        <v>279.1312</v>
      </c>
      <c r="S419" s="297">
        <v>0.007096104</v>
      </c>
      <c r="T419" s="297">
        <v>0.0207647</v>
      </c>
      <c r="U419" s="297">
        <v>0.042859</v>
      </c>
      <c r="V419" s="297">
        <v>3.037486</v>
      </c>
      <c r="W419" s="297">
        <v>0.0003325586</v>
      </c>
      <c r="X419" s="297">
        <v>0.003456054</v>
      </c>
      <c r="Y419" s="297">
        <v>0</v>
      </c>
      <c r="Z419" s="297">
        <v>0.00064027</v>
      </c>
    </row>
    <row r="420" spans="1:26" s="296" customFormat="1" ht="12.75">
      <c r="A420" s="296">
        <v>2005</v>
      </c>
      <c r="B420" s="296" t="s">
        <v>427</v>
      </c>
      <c r="C420" s="296" t="s">
        <v>428</v>
      </c>
      <c r="D420" s="296">
        <v>2270003010</v>
      </c>
      <c r="E420" s="296" t="s">
        <v>485</v>
      </c>
      <c r="F420" s="296" t="s">
        <v>540</v>
      </c>
      <c r="G420" s="296">
        <v>500</v>
      </c>
      <c r="H420" s="296" t="s">
        <v>449</v>
      </c>
      <c r="I420" s="296" t="s">
        <v>432</v>
      </c>
      <c r="J420" s="296" t="s">
        <v>433</v>
      </c>
      <c r="K420" s="296" t="s">
        <v>434</v>
      </c>
      <c r="L420" s="296" t="s">
        <v>435</v>
      </c>
      <c r="M420" s="296" t="s">
        <v>10</v>
      </c>
      <c r="N420" s="296" t="s">
        <v>10</v>
      </c>
      <c r="O420" s="296" t="s">
        <v>10</v>
      </c>
      <c r="P420" s="297">
        <v>19.44387</v>
      </c>
      <c r="Q420" s="297">
        <v>20.47374</v>
      </c>
      <c r="R420" s="297">
        <v>198.0521</v>
      </c>
      <c r="S420" s="297">
        <v>0.002089583</v>
      </c>
      <c r="T420" s="297">
        <v>0.008674794</v>
      </c>
      <c r="U420" s="297">
        <v>0.0247115</v>
      </c>
      <c r="V420" s="297">
        <v>2.177024</v>
      </c>
      <c r="W420" s="297">
        <v>0.0001994365</v>
      </c>
      <c r="X420" s="297">
        <v>0.0008190473</v>
      </c>
      <c r="Y420" s="297">
        <v>0</v>
      </c>
      <c r="Z420" s="297">
        <v>0.0001885397</v>
      </c>
    </row>
    <row r="421" spans="1:26" s="296" customFormat="1" ht="12.75">
      <c r="A421" s="296">
        <v>2005</v>
      </c>
      <c r="B421" s="296" t="s">
        <v>427</v>
      </c>
      <c r="C421" s="296" t="s">
        <v>428</v>
      </c>
      <c r="D421" s="296">
        <v>2270003010</v>
      </c>
      <c r="E421" s="296" t="s">
        <v>485</v>
      </c>
      <c r="F421" s="296" t="s">
        <v>540</v>
      </c>
      <c r="G421" s="296">
        <v>750</v>
      </c>
      <c r="H421" s="296" t="s">
        <v>449</v>
      </c>
      <c r="I421" s="296" t="s">
        <v>432</v>
      </c>
      <c r="J421" s="296" t="s">
        <v>433</v>
      </c>
      <c r="K421" s="296" t="s">
        <v>434</v>
      </c>
      <c r="L421" s="296" t="s">
        <v>435</v>
      </c>
      <c r="M421" s="296" t="s">
        <v>10</v>
      </c>
      <c r="N421" s="296" t="s">
        <v>10</v>
      </c>
      <c r="O421" s="296" t="s">
        <v>10</v>
      </c>
      <c r="P421" s="297">
        <v>1.563668</v>
      </c>
      <c r="Q421" s="297">
        <v>1.646489</v>
      </c>
      <c r="R421" s="297">
        <v>28.79341</v>
      </c>
      <c r="S421" s="297">
        <v>0.0003129839</v>
      </c>
      <c r="T421" s="297">
        <v>0.001261016</v>
      </c>
      <c r="U421" s="297">
        <v>0.003678076</v>
      </c>
      <c r="V421" s="297">
        <v>0.316464</v>
      </c>
      <c r="W421" s="297">
        <v>2.969828E-05</v>
      </c>
      <c r="X421" s="297">
        <v>0.0001204506</v>
      </c>
      <c r="Y421" s="297">
        <v>0</v>
      </c>
      <c r="Z421" s="297">
        <v>2.824003E-05</v>
      </c>
    </row>
    <row r="422" spans="1:26" s="296" customFormat="1" ht="12.75">
      <c r="A422" s="296">
        <v>2005</v>
      </c>
      <c r="B422" s="296" t="s">
        <v>427</v>
      </c>
      <c r="C422" s="296" t="s">
        <v>428</v>
      </c>
      <c r="D422" s="296">
        <v>2270003020</v>
      </c>
      <c r="E422" s="296" t="s">
        <v>486</v>
      </c>
      <c r="F422" s="296" t="s">
        <v>540</v>
      </c>
      <c r="G422" s="296">
        <v>50</v>
      </c>
      <c r="H422" s="296" t="s">
        <v>449</v>
      </c>
      <c r="I422" s="296" t="s">
        <v>432</v>
      </c>
      <c r="J422" s="296" t="s">
        <v>437</v>
      </c>
      <c r="K422" s="296" t="s">
        <v>434</v>
      </c>
      <c r="L422" s="296" t="s">
        <v>435</v>
      </c>
      <c r="M422" s="296" t="s">
        <v>10</v>
      </c>
      <c r="N422" s="296" t="s">
        <v>10</v>
      </c>
      <c r="O422" s="296" t="s">
        <v>10</v>
      </c>
      <c r="P422" s="297">
        <v>51.87298</v>
      </c>
      <c r="Q422" s="297">
        <v>256.0336</v>
      </c>
      <c r="R422" s="297">
        <v>178.0809</v>
      </c>
      <c r="S422" s="297">
        <v>0.01338436</v>
      </c>
      <c r="T422" s="297">
        <v>0.02868487</v>
      </c>
      <c r="U422" s="297">
        <v>0.02175182</v>
      </c>
      <c r="V422" s="297">
        <v>1.876569</v>
      </c>
      <c r="W422" s="297">
        <v>0.0002264207</v>
      </c>
      <c r="X422" s="297">
        <v>0.002915002</v>
      </c>
      <c r="Y422" s="297">
        <v>0</v>
      </c>
      <c r="Z422" s="297">
        <v>0.00120765</v>
      </c>
    </row>
    <row r="423" spans="1:26" s="296" customFormat="1" ht="12.75">
      <c r="A423" s="296">
        <v>2005</v>
      </c>
      <c r="B423" s="296" t="s">
        <v>427</v>
      </c>
      <c r="C423" s="296" t="s">
        <v>428</v>
      </c>
      <c r="D423" s="296">
        <v>2270003020</v>
      </c>
      <c r="E423" s="296" t="s">
        <v>486</v>
      </c>
      <c r="F423" s="296" t="s">
        <v>540</v>
      </c>
      <c r="G423" s="296">
        <v>120</v>
      </c>
      <c r="H423" s="296" t="s">
        <v>449</v>
      </c>
      <c r="I423" s="296" t="s">
        <v>432</v>
      </c>
      <c r="J423" s="296" t="s">
        <v>437</v>
      </c>
      <c r="K423" s="296" t="s">
        <v>434</v>
      </c>
      <c r="L423" s="296" t="s">
        <v>435</v>
      </c>
      <c r="M423" s="296" t="s">
        <v>10</v>
      </c>
      <c r="N423" s="296" t="s">
        <v>10</v>
      </c>
      <c r="O423" s="296" t="s">
        <v>10</v>
      </c>
      <c r="P423" s="297">
        <v>81.37872</v>
      </c>
      <c r="Q423" s="297">
        <v>401.6674</v>
      </c>
      <c r="R423" s="297">
        <v>577.5863</v>
      </c>
      <c r="S423" s="297">
        <v>0.01762073</v>
      </c>
      <c r="T423" s="297">
        <v>0.04779455</v>
      </c>
      <c r="U423" s="297">
        <v>0.0941878</v>
      </c>
      <c r="V423" s="297">
        <v>6.265384</v>
      </c>
      <c r="W423" s="297">
        <v>0.0006859641</v>
      </c>
      <c r="X423" s="297">
        <v>0.009580669</v>
      </c>
      <c r="Y423" s="297">
        <v>0</v>
      </c>
      <c r="Z423" s="297">
        <v>0.00158989</v>
      </c>
    </row>
    <row r="424" spans="1:26" s="296" customFormat="1" ht="12.75">
      <c r="A424" s="296">
        <v>2005</v>
      </c>
      <c r="B424" s="296" t="s">
        <v>427</v>
      </c>
      <c r="C424" s="296" t="s">
        <v>428</v>
      </c>
      <c r="D424" s="296">
        <v>2270003020</v>
      </c>
      <c r="E424" s="296" t="s">
        <v>486</v>
      </c>
      <c r="F424" s="296" t="s">
        <v>540</v>
      </c>
      <c r="G424" s="296">
        <v>175</v>
      </c>
      <c r="H424" s="296" t="s">
        <v>449</v>
      </c>
      <c r="I424" s="296" t="s">
        <v>432</v>
      </c>
      <c r="J424" s="296" t="s">
        <v>437</v>
      </c>
      <c r="K424" s="296" t="s">
        <v>434</v>
      </c>
      <c r="L424" s="296" t="s">
        <v>435</v>
      </c>
      <c r="M424" s="296" t="s">
        <v>10</v>
      </c>
      <c r="N424" s="296" t="s">
        <v>10</v>
      </c>
      <c r="O424" s="296" t="s">
        <v>10</v>
      </c>
      <c r="P424" s="297">
        <v>81.78663</v>
      </c>
      <c r="Q424" s="297">
        <v>403.6807</v>
      </c>
      <c r="R424" s="297">
        <v>1035.354</v>
      </c>
      <c r="S424" s="297">
        <v>0.02088774</v>
      </c>
      <c r="T424" s="297">
        <v>0.06778472</v>
      </c>
      <c r="U424" s="297">
        <v>0.1567443</v>
      </c>
      <c r="V424" s="297">
        <v>11.30387</v>
      </c>
      <c r="W424" s="297">
        <v>0.001187088</v>
      </c>
      <c r="X424" s="297">
        <v>0.009355319</v>
      </c>
      <c r="Y424" s="297">
        <v>0</v>
      </c>
      <c r="Z424" s="297">
        <v>0.001884667</v>
      </c>
    </row>
    <row r="425" spans="1:26" s="296" customFormat="1" ht="12.75">
      <c r="A425" s="296">
        <v>2005</v>
      </c>
      <c r="B425" s="296" t="s">
        <v>427</v>
      </c>
      <c r="C425" s="296" t="s">
        <v>428</v>
      </c>
      <c r="D425" s="296">
        <v>2270003020</v>
      </c>
      <c r="E425" s="296" t="s">
        <v>486</v>
      </c>
      <c r="F425" s="296" t="s">
        <v>540</v>
      </c>
      <c r="G425" s="296">
        <v>250</v>
      </c>
      <c r="H425" s="296" t="s">
        <v>449</v>
      </c>
      <c r="I425" s="296" t="s">
        <v>432</v>
      </c>
      <c r="J425" s="296" t="s">
        <v>433</v>
      </c>
      <c r="K425" s="296" t="s">
        <v>434</v>
      </c>
      <c r="L425" s="296" t="s">
        <v>435</v>
      </c>
      <c r="M425" s="296" t="s">
        <v>10</v>
      </c>
      <c r="N425" s="296" t="s">
        <v>10</v>
      </c>
      <c r="O425" s="296" t="s">
        <v>10</v>
      </c>
      <c r="P425" s="297">
        <v>81.17475</v>
      </c>
      <c r="Q425" s="297">
        <v>400.6606</v>
      </c>
      <c r="R425" s="297">
        <v>1403.147</v>
      </c>
      <c r="S425" s="297">
        <v>0.01786759</v>
      </c>
      <c r="T425" s="297">
        <v>0.04546404</v>
      </c>
      <c r="U425" s="297">
        <v>0.198625</v>
      </c>
      <c r="V425" s="297">
        <v>15.43596</v>
      </c>
      <c r="W425" s="297">
        <v>0.001621023</v>
      </c>
      <c r="X425" s="297">
        <v>0.006778432</v>
      </c>
      <c r="Y425" s="297">
        <v>0</v>
      </c>
      <c r="Z425" s="297">
        <v>0.001612164</v>
      </c>
    </row>
    <row r="426" spans="1:26" s="296" customFormat="1" ht="12.75">
      <c r="A426" s="296">
        <v>2005</v>
      </c>
      <c r="B426" s="296" t="s">
        <v>427</v>
      </c>
      <c r="C426" s="296" t="s">
        <v>428</v>
      </c>
      <c r="D426" s="296">
        <v>2270003020</v>
      </c>
      <c r="E426" s="296" t="s">
        <v>486</v>
      </c>
      <c r="F426" s="296" t="s">
        <v>540</v>
      </c>
      <c r="G426" s="296">
        <v>500</v>
      </c>
      <c r="H426" s="296" t="s">
        <v>449</v>
      </c>
      <c r="I426" s="296" t="s">
        <v>432</v>
      </c>
      <c r="J426" s="296" t="s">
        <v>433</v>
      </c>
      <c r="K426" s="296" t="s">
        <v>434</v>
      </c>
      <c r="L426" s="296" t="s">
        <v>435</v>
      </c>
      <c r="M426" s="296" t="s">
        <v>10</v>
      </c>
      <c r="N426" s="296" t="s">
        <v>10</v>
      </c>
      <c r="O426" s="296" t="s">
        <v>10</v>
      </c>
      <c r="P426" s="297">
        <v>34.74063</v>
      </c>
      <c r="Q426" s="297">
        <v>171.472</v>
      </c>
      <c r="R426" s="297">
        <v>863.9198</v>
      </c>
      <c r="S426" s="297">
        <v>0.009736741</v>
      </c>
      <c r="T426" s="297">
        <v>0.02976567</v>
      </c>
      <c r="U426" s="297">
        <v>0.1094987</v>
      </c>
      <c r="V426" s="297">
        <v>9.506452</v>
      </c>
      <c r="W426" s="297">
        <v>0.0008708833</v>
      </c>
      <c r="X426" s="297">
        <v>0.003795604</v>
      </c>
      <c r="Y426" s="297">
        <v>0</v>
      </c>
      <c r="Z426" s="297">
        <v>0.0008785306</v>
      </c>
    </row>
    <row r="427" spans="1:26" s="296" customFormat="1" ht="12.75">
      <c r="A427" s="296">
        <v>2005</v>
      </c>
      <c r="B427" s="296" t="s">
        <v>427</v>
      </c>
      <c r="C427" s="296" t="s">
        <v>428</v>
      </c>
      <c r="D427" s="296">
        <v>2270003030</v>
      </c>
      <c r="E427" s="296" t="s">
        <v>487</v>
      </c>
      <c r="F427" s="296" t="s">
        <v>540</v>
      </c>
      <c r="G427" s="296">
        <v>15</v>
      </c>
      <c r="H427" s="296" t="s">
        <v>449</v>
      </c>
      <c r="I427" s="296" t="s">
        <v>432</v>
      </c>
      <c r="J427" s="296" t="s">
        <v>433</v>
      </c>
      <c r="K427" s="296" t="s">
        <v>434</v>
      </c>
      <c r="L427" s="296" t="s">
        <v>435</v>
      </c>
      <c r="M427" s="296" t="s">
        <v>10</v>
      </c>
      <c r="N427" s="296" t="s">
        <v>10</v>
      </c>
      <c r="O427" s="296" t="s">
        <v>10</v>
      </c>
      <c r="P427" s="297">
        <v>3.807191</v>
      </c>
      <c r="Q427" s="297">
        <v>6.785804</v>
      </c>
      <c r="R427" s="297">
        <v>3.698093</v>
      </c>
      <c r="S427" s="297">
        <v>5.039474E-05</v>
      </c>
      <c r="T427" s="297">
        <v>0.0002470995</v>
      </c>
      <c r="U427" s="297">
        <v>0.0003547769</v>
      </c>
      <c r="V427" s="297">
        <v>0.04046877</v>
      </c>
      <c r="W427" s="297">
        <v>5.877479E-06</v>
      </c>
      <c r="X427" s="297">
        <v>2.497091E-05</v>
      </c>
      <c r="Y427" s="297">
        <v>0</v>
      </c>
      <c r="Z427" s="297">
        <v>4.547036E-06</v>
      </c>
    </row>
    <row r="428" spans="1:26" s="296" customFormat="1" ht="12.75">
      <c r="A428" s="296">
        <v>2005</v>
      </c>
      <c r="B428" s="296" t="s">
        <v>427</v>
      </c>
      <c r="C428" s="296" t="s">
        <v>428</v>
      </c>
      <c r="D428" s="296">
        <v>2270003030</v>
      </c>
      <c r="E428" s="296" t="s">
        <v>487</v>
      </c>
      <c r="F428" s="296" t="s">
        <v>540</v>
      </c>
      <c r="G428" s="296">
        <v>25</v>
      </c>
      <c r="H428" s="296" t="s">
        <v>449</v>
      </c>
      <c r="I428" s="296" t="s">
        <v>432</v>
      </c>
      <c r="J428" s="296" t="s">
        <v>433</v>
      </c>
      <c r="K428" s="296" t="s">
        <v>434</v>
      </c>
      <c r="L428" s="296" t="s">
        <v>435</v>
      </c>
      <c r="M428" s="296" t="s">
        <v>10</v>
      </c>
      <c r="N428" s="296" t="s">
        <v>10</v>
      </c>
      <c r="O428" s="296" t="s">
        <v>10</v>
      </c>
      <c r="P428" s="297">
        <v>3.807191</v>
      </c>
      <c r="Q428" s="297">
        <v>6.785803</v>
      </c>
      <c r="R428" s="297">
        <v>6.062624</v>
      </c>
      <c r="S428" s="297">
        <v>9.049971E-05</v>
      </c>
      <c r="T428" s="297">
        <v>0.0002948811</v>
      </c>
      <c r="U428" s="297">
        <v>0.0006226293</v>
      </c>
      <c r="V428" s="297">
        <v>0.0664844</v>
      </c>
      <c r="W428" s="297">
        <v>7.873237E-06</v>
      </c>
      <c r="X428" s="297">
        <v>3.7783E-05</v>
      </c>
      <c r="Y428" s="297">
        <v>0</v>
      </c>
      <c r="Z428" s="297">
        <v>8.165644E-06</v>
      </c>
    </row>
    <row r="429" spans="1:26" s="296" customFormat="1" ht="12.75">
      <c r="A429" s="296">
        <v>2005</v>
      </c>
      <c r="B429" s="296" t="s">
        <v>427</v>
      </c>
      <c r="C429" s="296" t="s">
        <v>428</v>
      </c>
      <c r="D429" s="296">
        <v>2270003030</v>
      </c>
      <c r="E429" s="296" t="s">
        <v>487</v>
      </c>
      <c r="F429" s="296" t="s">
        <v>540</v>
      </c>
      <c r="G429" s="296">
        <v>50</v>
      </c>
      <c r="H429" s="296" t="s">
        <v>449</v>
      </c>
      <c r="I429" s="296" t="s">
        <v>432</v>
      </c>
      <c r="J429" s="296" t="s">
        <v>433</v>
      </c>
      <c r="K429" s="296" t="s">
        <v>434</v>
      </c>
      <c r="L429" s="296" t="s">
        <v>435</v>
      </c>
      <c r="M429" s="296" t="s">
        <v>10</v>
      </c>
      <c r="N429" s="296" t="s">
        <v>10</v>
      </c>
      <c r="O429" s="296" t="s">
        <v>10</v>
      </c>
      <c r="P429" s="297">
        <v>74.17224</v>
      </c>
      <c r="Q429" s="297">
        <v>248.133</v>
      </c>
      <c r="R429" s="297">
        <v>369.9264</v>
      </c>
      <c r="S429" s="297">
        <v>0.02606703</v>
      </c>
      <c r="T429" s="297">
        <v>0.05611581</v>
      </c>
      <c r="U429" s="297">
        <v>0.04462964</v>
      </c>
      <c r="V429" s="297">
        <v>3.910902</v>
      </c>
      <c r="W429" s="297">
        <v>0.0004718765</v>
      </c>
      <c r="X429" s="297">
        <v>0.005748772</v>
      </c>
      <c r="Y429" s="297">
        <v>0</v>
      </c>
      <c r="Z429" s="297">
        <v>0.002351986</v>
      </c>
    </row>
    <row r="430" spans="1:26" s="296" customFormat="1" ht="12.75">
      <c r="A430" s="296">
        <v>2005</v>
      </c>
      <c r="B430" s="296" t="s">
        <v>427</v>
      </c>
      <c r="C430" s="296" t="s">
        <v>428</v>
      </c>
      <c r="D430" s="296">
        <v>2270003030</v>
      </c>
      <c r="E430" s="296" t="s">
        <v>487</v>
      </c>
      <c r="F430" s="296" t="s">
        <v>540</v>
      </c>
      <c r="G430" s="296">
        <v>120</v>
      </c>
      <c r="H430" s="296" t="s">
        <v>449</v>
      </c>
      <c r="I430" s="296" t="s">
        <v>432</v>
      </c>
      <c r="J430" s="296" t="s">
        <v>433</v>
      </c>
      <c r="K430" s="296" t="s">
        <v>434</v>
      </c>
      <c r="L430" s="296" t="s">
        <v>435</v>
      </c>
      <c r="M430" s="296" t="s">
        <v>10</v>
      </c>
      <c r="N430" s="296" t="s">
        <v>10</v>
      </c>
      <c r="O430" s="296" t="s">
        <v>10</v>
      </c>
      <c r="P430" s="297">
        <v>122.7139</v>
      </c>
      <c r="Q430" s="297">
        <v>410.5225</v>
      </c>
      <c r="R430" s="297">
        <v>1417.728</v>
      </c>
      <c r="S430" s="297">
        <v>0.04180791</v>
      </c>
      <c r="T430" s="297">
        <v>0.114699</v>
      </c>
      <c r="U430" s="297">
        <v>0.229467</v>
      </c>
      <c r="V430" s="297">
        <v>15.389</v>
      </c>
      <c r="W430" s="297">
        <v>0.001684861</v>
      </c>
      <c r="X430" s="297">
        <v>0.02217766</v>
      </c>
      <c r="Y430" s="297">
        <v>0</v>
      </c>
      <c r="Z430" s="297">
        <v>0.00377226</v>
      </c>
    </row>
    <row r="431" spans="1:26" s="296" customFormat="1" ht="12.75">
      <c r="A431" s="296">
        <v>2005</v>
      </c>
      <c r="B431" s="296" t="s">
        <v>427</v>
      </c>
      <c r="C431" s="296" t="s">
        <v>428</v>
      </c>
      <c r="D431" s="296">
        <v>2270003030</v>
      </c>
      <c r="E431" s="296" t="s">
        <v>487</v>
      </c>
      <c r="F431" s="296" t="s">
        <v>540</v>
      </c>
      <c r="G431" s="296">
        <v>175</v>
      </c>
      <c r="H431" s="296" t="s">
        <v>449</v>
      </c>
      <c r="I431" s="296" t="s">
        <v>432</v>
      </c>
      <c r="J431" s="296" t="s">
        <v>433</v>
      </c>
      <c r="K431" s="296" t="s">
        <v>434</v>
      </c>
      <c r="L431" s="296" t="s">
        <v>435</v>
      </c>
      <c r="M431" s="296" t="s">
        <v>10</v>
      </c>
      <c r="N431" s="296" t="s">
        <v>10</v>
      </c>
      <c r="O431" s="296" t="s">
        <v>10</v>
      </c>
      <c r="P431" s="297">
        <v>56.49599</v>
      </c>
      <c r="Q431" s="297">
        <v>188.9996</v>
      </c>
      <c r="R431" s="297">
        <v>1201.403</v>
      </c>
      <c r="S431" s="297">
        <v>0.0233069</v>
      </c>
      <c r="T431" s="297">
        <v>0.07706286</v>
      </c>
      <c r="U431" s="297">
        <v>0.1798247</v>
      </c>
      <c r="V431" s="297">
        <v>13.12318</v>
      </c>
      <c r="W431" s="297">
        <v>0.001378144</v>
      </c>
      <c r="X431" s="297">
        <v>0.01027551</v>
      </c>
      <c r="Y431" s="297">
        <v>0</v>
      </c>
      <c r="Z431" s="297">
        <v>0.002102944</v>
      </c>
    </row>
    <row r="432" spans="1:26" s="296" customFormat="1" ht="12.75">
      <c r="A432" s="296">
        <v>2005</v>
      </c>
      <c r="B432" s="296" t="s">
        <v>427</v>
      </c>
      <c r="C432" s="296" t="s">
        <v>428</v>
      </c>
      <c r="D432" s="296">
        <v>2270003030</v>
      </c>
      <c r="E432" s="296" t="s">
        <v>487</v>
      </c>
      <c r="F432" s="296" t="s">
        <v>540</v>
      </c>
      <c r="G432" s="296">
        <v>250</v>
      </c>
      <c r="H432" s="296" t="s">
        <v>449</v>
      </c>
      <c r="I432" s="296" t="s">
        <v>432</v>
      </c>
      <c r="J432" s="296" t="s">
        <v>433</v>
      </c>
      <c r="K432" s="296" t="s">
        <v>434</v>
      </c>
      <c r="L432" s="296" t="s">
        <v>435</v>
      </c>
      <c r="M432" s="296" t="s">
        <v>10</v>
      </c>
      <c r="N432" s="296" t="s">
        <v>10</v>
      </c>
      <c r="O432" s="296" t="s">
        <v>10</v>
      </c>
      <c r="P432" s="297">
        <v>9.042078</v>
      </c>
      <c r="Q432" s="297">
        <v>30.24903</v>
      </c>
      <c r="R432" s="297">
        <v>222.588</v>
      </c>
      <c r="S432" s="297">
        <v>0.002835761</v>
      </c>
      <c r="T432" s="297">
        <v>0.007483702</v>
      </c>
      <c r="U432" s="297">
        <v>0.03127536</v>
      </c>
      <c r="V432" s="297">
        <v>2.448249</v>
      </c>
      <c r="W432" s="297">
        <v>0.0002571054</v>
      </c>
      <c r="X432" s="297">
        <v>0.001094924</v>
      </c>
      <c r="Y432" s="297">
        <v>0</v>
      </c>
      <c r="Z432" s="297">
        <v>0.0002558661</v>
      </c>
    </row>
    <row r="433" spans="1:26" s="296" customFormat="1" ht="12.75">
      <c r="A433" s="296">
        <v>2005</v>
      </c>
      <c r="B433" s="296" t="s">
        <v>427</v>
      </c>
      <c r="C433" s="296" t="s">
        <v>428</v>
      </c>
      <c r="D433" s="296">
        <v>2270003040</v>
      </c>
      <c r="E433" s="296" t="s">
        <v>448</v>
      </c>
      <c r="F433" s="296" t="s">
        <v>540</v>
      </c>
      <c r="G433" s="296">
        <v>15</v>
      </c>
      <c r="H433" s="296" t="s">
        <v>449</v>
      </c>
      <c r="I433" s="296" t="s">
        <v>432</v>
      </c>
      <c r="J433" s="296" t="s">
        <v>433</v>
      </c>
      <c r="K433" s="296" t="s">
        <v>434</v>
      </c>
      <c r="L433" s="296" t="s">
        <v>435</v>
      </c>
      <c r="M433" s="296" t="s">
        <v>10</v>
      </c>
      <c r="N433" s="296" t="s">
        <v>10</v>
      </c>
      <c r="O433" s="296" t="s">
        <v>10</v>
      </c>
      <c r="P433" s="297">
        <v>9.993876</v>
      </c>
      <c r="Q433" s="297">
        <v>39.051</v>
      </c>
      <c r="R433" s="297">
        <v>11.40097</v>
      </c>
      <c r="S433" s="297">
        <v>0.0001553636</v>
      </c>
      <c r="T433" s="297">
        <v>0.0007617911</v>
      </c>
      <c r="U433" s="297">
        <v>0.001093753</v>
      </c>
      <c r="V433" s="297">
        <v>0.1247625</v>
      </c>
      <c r="W433" s="297">
        <v>1.811987E-05</v>
      </c>
      <c r="X433" s="297">
        <v>7.698363E-05</v>
      </c>
      <c r="Y433" s="297">
        <v>0</v>
      </c>
      <c r="Z433" s="297">
        <v>1.401821E-05</v>
      </c>
    </row>
    <row r="434" spans="1:26" s="296" customFormat="1" ht="12.75">
      <c r="A434" s="296">
        <v>2005</v>
      </c>
      <c r="B434" s="296" t="s">
        <v>427</v>
      </c>
      <c r="C434" s="296" t="s">
        <v>428</v>
      </c>
      <c r="D434" s="296">
        <v>2270003040</v>
      </c>
      <c r="E434" s="296" t="s">
        <v>448</v>
      </c>
      <c r="F434" s="296" t="s">
        <v>540</v>
      </c>
      <c r="G434" s="296">
        <v>25</v>
      </c>
      <c r="H434" s="296" t="s">
        <v>449</v>
      </c>
      <c r="I434" s="296" t="s">
        <v>432</v>
      </c>
      <c r="J434" s="296" t="s">
        <v>433</v>
      </c>
      <c r="K434" s="296" t="s">
        <v>434</v>
      </c>
      <c r="L434" s="296" t="s">
        <v>435</v>
      </c>
      <c r="M434" s="296" t="s">
        <v>10</v>
      </c>
      <c r="N434" s="296" t="s">
        <v>10</v>
      </c>
      <c r="O434" s="296" t="s">
        <v>10</v>
      </c>
      <c r="P434" s="297">
        <v>13.39315</v>
      </c>
      <c r="Q434" s="297">
        <v>52.33364</v>
      </c>
      <c r="R434" s="297">
        <v>36.57489</v>
      </c>
      <c r="S434" s="297">
        <v>0.0005334147</v>
      </c>
      <c r="T434" s="297">
        <v>0.001693615</v>
      </c>
      <c r="U434" s="297">
        <v>0.003686481</v>
      </c>
      <c r="V434" s="297">
        <v>0.4012769</v>
      </c>
      <c r="W434" s="297">
        <v>4.752013E-05</v>
      </c>
      <c r="X434" s="297">
        <v>0.0002229848</v>
      </c>
      <c r="Y434" s="297">
        <v>0</v>
      </c>
      <c r="Z434" s="297">
        <v>4.812914E-05</v>
      </c>
    </row>
    <row r="435" spans="1:26" s="296" customFormat="1" ht="12.75">
      <c r="A435" s="296">
        <v>2005</v>
      </c>
      <c r="B435" s="296" t="s">
        <v>427</v>
      </c>
      <c r="C435" s="296" t="s">
        <v>428</v>
      </c>
      <c r="D435" s="296">
        <v>2270003040</v>
      </c>
      <c r="E435" s="296" t="s">
        <v>448</v>
      </c>
      <c r="F435" s="296" t="s">
        <v>540</v>
      </c>
      <c r="G435" s="296">
        <v>50</v>
      </c>
      <c r="H435" s="296" t="s">
        <v>449</v>
      </c>
      <c r="I435" s="296" t="s">
        <v>432</v>
      </c>
      <c r="J435" s="296" t="s">
        <v>433</v>
      </c>
      <c r="K435" s="296" t="s">
        <v>434</v>
      </c>
      <c r="L435" s="296" t="s">
        <v>435</v>
      </c>
      <c r="M435" s="296" t="s">
        <v>10</v>
      </c>
      <c r="N435" s="296" t="s">
        <v>10</v>
      </c>
      <c r="O435" s="296" t="s">
        <v>10</v>
      </c>
      <c r="P435" s="297">
        <v>16.58847</v>
      </c>
      <c r="Q435" s="297">
        <v>64.81933</v>
      </c>
      <c r="R435" s="297">
        <v>66.81573</v>
      </c>
      <c r="S435" s="297">
        <v>0.005030424</v>
      </c>
      <c r="T435" s="297">
        <v>0.01072989</v>
      </c>
      <c r="U435" s="297">
        <v>0.008225547</v>
      </c>
      <c r="V435" s="297">
        <v>0.7041019</v>
      </c>
      <c r="W435" s="297">
        <v>8.495461E-05</v>
      </c>
      <c r="X435" s="297">
        <v>0.001089047</v>
      </c>
      <c r="Y435" s="297">
        <v>0</v>
      </c>
      <c r="Z435" s="297">
        <v>0.0004538871</v>
      </c>
    </row>
    <row r="436" spans="1:26" s="296" customFormat="1" ht="12.75">
      <c r="A436" s="296">
        <v>2005</v>
      </c>
      <c r="B436" s="296" t="s">
        <v>427</v>
      </c>
      <c r="C436" s="296" t="s">
        <v>428</v>
      </c>
      <c r="D436" s="296">
        <v>2270003040</v>
      </c>
      <c r="E436" s="296" t="s">
        <v>448</v>
      </c>
      <c r="F436" s="296" t="s">
        <v>540</v>
      </c>
      <c r="G436" s="296">
        <v>120</v>
      </c>
      <c r="H436" s="296" t="s">
        <v>449</v>
      </c>
      <c r="I436" s="296" t="s">
        <v>432</v>
      </c>
      <c r="J436" s="296" t="s">
        <v>433</v>
      </c>
      <c r="K436" s="296" t="s">
        <v>434</v>
      </c>
      <c r="L436" s="296" t="s">
        <v>435</v>
      </c>
      <c r="M436" s="296" t="s">
        <v>10</v>
      </c>
      <c r="N436" s="296" t="s">
        <v>10</v>
      </c>
      <c r="O436" s="296" t="s">
        <v>10</v>
      </c>
      <c r="P436" s="297">
        <v>66.3539</v>
      </c>
      <c r="Q436" s="297">
        <v>259.2773</v>
      </c>
      <c r="R436" s="297">
        <v>741.0309</v>
      </c>
      <c r="S436" s="297">
        <v>0.02307549</v>
      </c>
      <c r="T436" s="297">
        <v>0.0621788</v>
      </c>
      <c r="U436" s="297">
        <v>0.1267476</v>
      </c>
      <c r="V436" s="297">
        <v>8.035046</v>
      </c>
      <c r="W436" s="297">
        <v>0.000879715</v>
      </c>
      <c r="X436" s="297">
        <v>0.0121559</v>
      </c>
      <c r="Y436" s="297">
        <v>0</v>
      </c>
      <c r="Z436" s="297">
        <v>0.002082064</v>
      </c>
    </row>
    <row r="437" spans="1:26" s="296" customFormat="1" ht="12.75">
      <c r="A437" s="296">
        <v>2005</v>
      </c>
      <c r="B437" s="296" t="s">
        <v>427</v>
      </c>
      <c r="C437" s="296" t="s">
        <v>428</v>
      </c>
      <c r="D437" s="296">
        <v>2270003040</v>
      </c>
      <c r="E437" s="296" t="s">
        <v>448</v>
      </c>
      <c r="F437" s="296" t="s">
        <v>540</v>
      </c>
      <c r="G437" s="296">
        <v>175</v>
      </c>
      <c r="H437" s="296" t="s">
        <v>449</v>
      </c>
      <c r="I437" s="296" t="s">
        <v>432</v>
      </c>
      <c r="J437" s="296" t="s">
        <v>433</v>
      </c>
      <c r="K437" s="296" t="s">
        <v>434</v>
      </c>
      <c r="L437" s="296" t="s">
        <v>435</v>
      </c>
      <c r="M437" s="296" t="s">
        <v>10</v>
      </c>
      <c r="N437" s="296" t="s">
        <v>10</v>
      </c>
      <c r="O437" s="296" t="s">
        <v>10</v>
      </c>
      <c r="P437" s="297">
        <v>66.55785</v>
      </c>
      <c r="Q437" s="297">
        <v>260.0743</v>
      </c>
      <c r="R437" s="297">
        <v>1142.015</v>
      </c>
      <c r="S437" s="297">
        <v>0.02347901</v>
      </c>
      <c r="T437" s="297">
        <v>0.07670088</v>
      </c>
      <c r="U437" s="297">
        <v>0.1798148</v>
      </c>
      <c r="V437" s="297">
        <v>12.46352</v>
      </c>
      <c r="W437" s="297">
        <v>0.001308869</v>
      </c>
      <c r="X437" s="297">
        <v>0.01039061</v>
      </c>
      <c r="Y437" s="297">
        <v>0</v>
      </c>
      <c r="Z437" s="297">
        <v>0.002118473</v>
      </c>
    </row>
    <row r="438" spans="1:26" s="296" customFormat="1" ht="12.75">
      <c r="A438" s="296">
        <v>2005</v>
      </c>
      <c r="B438" s="296" t="s">
        <v>427</v>
      </c>
      <c r="C438" s="296" t="s">
        <v>428</v>
      </c>
      <c r="D438" s="296">
        <v>2270003040</v>
      </c>
      <c r="E438" s="296" t="s">
        <v>448</v>
      </c>
      <c r="F438" s="296" t="s">
        <v>540</v>
      </c>
      <c r="G438" s="296">
        <v>250</v>
      </c>
      <c r="H438" s="296" t="s">
        <v>449</v>
      </c>
      <c r="I438" s="296" t="s">
        <v>432</v>
      </c>
      <c r="J438" s="296" t="s">
        <v>433</v>
      </c>
      <c r="K438" s="296" t="s">
        <v>434</v>
      </c>
      <c r="L438" s="296" t="s">
        <v>435</v>
      </c>
      <c r="M438" s="296" t="s">
        <v>10</v>
      </c>
      <c r="N438" s="296" t="s">
        <v>10</v>
      </c>
      <c r="O438" s="296" t="s">
        <v>10</v>
      </c>
      <c r="P438" s="297">
        <v>66.28592</v>
      </c>
      <c r="Q438" s="297">
        <v>259.0117</v>
      </c>
      <c r="R438" s="297">
        <v>1597.33</v>
      </c>
      <c r="S438" s="297">
        <v>0.02315379</v>
      </c>
      <c r="T438" s="297">
        <v>0.06274568</v>
      </c>
      <c r="U438" s="297">
        <v>0.2384245</v>
      </c>
      <c r="V438" s="297">
        <v>17.54314</v>
      </c>
      <c r="W438" s="297">
        <v>0.00184231</v>
      </c>
      <c r="X438" s="297">
        <v>0.009148164</v>
      </c>
      <c r="Y438" s="297">
        <v>0</v>
      </c>
      <c r="Z438" s="297">
        <v>0.00208913</v>
      </c>
    </row>
    <row r="439" spans="1:26" s="296" customFormat="1" ht="12.75">
      <c r="A439" s="296">
        <v>2005</v>
      </c>
      <c r="B439" s="296" t="s">
        <v>427</v>
      </c>
      <c r="C439" s="296" t="s">
        <v>428</v>
      </c>
      <c r="D439" s="296">
        <v>2270003040</v>
      </c>
      <c r="E439" s="296" t="s">
        <v>448</v>
      </c>
      <c r="F439" s="296" t="s">
        <v>540</v>
      </c>
      <c r="G439" s="296">
        <v>500</v>
      </c>
      <c r="H439" s="296" t="s">
        <v>449</v>
      </c>
      <c r="I439" s="296" t="s">
        <v>432</v>
      </c>
      <c r="J439" s="296" t="s">
        <v>433</v>
      </c>
      <c r="K439" s="296" t="s">
        <v>434</v>
      </c>
      <c r="L439" s="296" t="s">
        <v>435</v>
      </c>
      <c r="M439" s="296" t="s">
        <v>10</v>
      </c>
      <c r="N439" s="296" t="s">
        <v>10</v>
      </c>
      <c r="O439" s="296" t="s">
        <v>10</v>
      </c>
      <c r="P439" s="297">
        <v>66.14995</v>
      </c>
      <c r="Q439" s="297">
        <v>258.4804</v>
      </c>
      <c r="R439" s="297">
        <v>3123.544</v>
      </c>
      <c r="S439" s="297">
        <v>0.03996817</v>
      </c>
      <c r="T439" s="297">
        <v>0.1585632</v>
      </c>
      <c r="U439" s="297">
        <v>0.4228124</v>
      </c>
      <c r="V439" s="297">
        <v>34.27107</v>
      </c>
      <c r="W439" s="297">
        <v>0.003139563</v>
      </c>
      <c r="X439" s="297">
        <v>0.01598505</v>
      </c>
      <c r="Y439" s="297">
        <v>0</v>
      </c>
      <c r="Z439" s="297">
        <v>0.003606264</v>
      </c>
    </row>
    <row r="440" spans="1:26" s="296" customFormat="1" ht="12.75">
      <c r="A440" s="296">
        <v>2005</v>
      </c>
      <c r="B440" s="296" t="s">
        <v>427</v>
      </c>
      <c r="C440" s="296" t="s">
        <v>428</v>
      </c>
      <c r="D440" s="296">
        <v>2270003040</v>
      </c>
      <c r="E440" s="296" t="s">
        <v>448</v>
      </c>
      <c r="F440" s="296" t="s">
        <v>540</v>
      </c>
      <c r="G440" s="296">
        <v>750</v>
      </c>
      <c r="H440" s="296" t="s">
        <v>449</v>
      </c>
      <c r="I440" s="296" t="s">
        <v>432</v>
      </c>
      <c r="J440" s="296" t="s">
        <v>433</v>
      </c>
      <c r="K440" s="296" t="s">
        <v>434</v>
      </c>
      <c r="L440" s="296" t="s">
        <v>435</v>
      </c>
      <c r="M440" s="296" t="s">
        <v>10</v>
      </c>
      <c r="N440" s="296" t="s">
        <v>10</v>
      </c>
      <c r="O440" s="296" t="s">
        <v>10</v>
      </c>
      <c r="P440" s="297">
        <v>16.52049</v>
      </c>
      <c r="Q440" s="297">
        <v>64.5537</v>
      </c>
      <c r="R440" s="297">
        <v>1285.836</v>
      </c>
      <c r="S440" s="297">
        <v>0.0167386</v>
      </c>
      <c r="T440" s="297">
        <v>0.06526855</v>
      </c>
      <c r="U440" s="297">
        <v>0.1782319</v>
      </c>
      <c r="V440" s="297">
        <v>14.10682</v>
      </c>
      <c r="W440" s="297">
        <v>0.001323842</v>
      </c>
      <c r="X440" s="297">
        <v>0.006656691</v>
      </c>
      <c r="Y440" s="297">
        <v>0</v>
      </c>
      <c r="Z440" s="297">
        <v>0.001510297</v>
      </c>
    </row>
    <row r="441" spans="1:26" s="296" customFormat="1" ht="12.75">
      <c r="A441" s="296">
        <v>2005</v>
      </c>
      <c r="B441" s="296" t="s">
        <v>427</v>
      </c>
      <c r="C441" s="296" t="s">
        <v>428</v>
      </c>
      <c r="D441" s="296">
        <v>2270003040</v>
      </c>
      <c r="E441" s="296" t="s">
        <v>448</v>
      </c>
      <c r="F441" s="296" t="s">
        <v>540</v>
      </c>
      <c r="G441" s="296">
        <v>1000</v>
      </c>
      <c r="H441" s="296" t="s">
        <v>449</v>
      </c>
      <c r="I441" s="296" t="s">
        <v>432</v>
      </c>
      <c r="J441" s="296" t="s">
        <v>433</v>
      </c>
      <c r="K441" s="296" t="s">
        <v>434</v>
      </c>
      <c r="L441" s="296" t="s">
        <v>435</v>
      </c>
      <c r="M441" s="296" t="s">
        <v>10</v>
      </c>
      <c r="N441" s="296" t="s">
        <v>10</v>
      </c>
      <c r="O441" s="296" t="s">
        <v>10</v>
      </c>
      <c r="P441" s="297">
        <v>10.06186</v>
      </c>
      <c r="Q441" s="297">
        <v>39.27734</v>
      </c>
      <c r="R441" s="297">
        <v>1003.283</v>
      </c>
      <c r="S441" s="297">
        <v>0.01537024</v>
      </c>
      <c r="T441" s="297">
        <v>0.06193166</v>
      </c>
      <c r="U441" s="297">
        <v>0.1596056</v>
      </c>
      <c r="V441" s="297">
        <v>10.97999</v>
      </c>
      <c r="W441" s="297">
        <v>0.001030407</v>
      </c>
      <c r="X441" s="297">
        <v>0.005332601</v>
      </c>
      <c r="Y441" s="297">
        <v>0</v>
      </c>
      <c r="Z441" s="297">
        <v>0.001386832</v>
      </c>
    </row>
    <row r="442" spans="1:26" s="296" customFormat="1" ht="12.75">
      <c r="A442" s="296">
        <v>2005</v>
      </c>
      <c r="B442" s="296" t="s">
        <v>427</v>
      </c>
      <c r="C442" s="296" t="s">
        <v>428</v>
      </c>
      <c r="D442" s="296">
        <v>2270003050</v>
      </c>
      <c r="E442" s="296" t="s">
        <v>488</v>
      </c>
      <c r="F442" s="296" t="s">
        <v>540</v>
      </c>
      <c r="G442" s="296">
        <v>50</v>
      </c>
      <c r="H442" s="296" t="s">
        <v>449</v>
      </c>
      <c r="I442" s="296" t="s">
        <v>432</v>
      </c>
      <c r="J442" s="296" t="s">
        <v>433</v>
      </c>
      <c r="K442" s="296" t="s">
        <v>434</v>
      </c>
      <c r="L442" s="296" t="s">
        <v>435</v>
      </c>
      <c r="M442" s="296" t="s">
        <v>10</v>
      </c>
      <c r="N442" s="296" t="s">
        <v>10</v>
      </c>
      <c r="O442" s="296" t="s">
        <v>10</v>
      </c>
      <c r="P442" s="297">
        <v>0.475899</v>
      </c>
      <c r="Q442" s="297">
        <v>1.719941</v>
      </c>
      <c r="R442" s="297">
        <v>2.471444</v>
      </c>
      <c r="S442" s="297">
        <v>0.0001833699</v>
      </c>
      <c r="T442" s="297">
        <v>0.0003917209</v>
      </c>
      <c r="U442" s="297">
        <v>0.0003032643</v>
      </c>
      <c r="V442" s="297">
        <v>0.02606339</v>
      </c>
      <c r="W442" s="297">
        <v>3.144723E-06</v>
      </c>
      <c r="X442" s="297">
        <v>3.982649E-05</v>
      </c>
      <c r="Y442" s="297">
        <v>0</v>
      </c>
      <c r="Z442" s="297">
        <v>1.654517E-05</v>
      </c>
    </row>
    <row r="443" spans="1:26" s="296" customFormat="1" ht="12.75">
      <c r="A443" s="296">
        <v>2005</v>
      </c>
      <c r="B443" s="296" t="s">
        <v>427</v>
      </c>
      <c r="C443" s="296" t="s">
        <v>428</v>
      </c>
      <c r="D443" s="296">
        <v>2270003050</v>
      </c>
      <c r="E443" s="296" t="s">
        <v>488</v>
      </c>
      <c r="F443" s="296" t="s">
        <v>540</v>
      </c>
      <c r="G443" s="296">
        <v>120</v>
      </c>
      <c r="H443" s="296" t="s">
        <v>449</v>
      </c>
      <c r="I443" s="296" t="s">
        <v>432</v>
      </c>
      <c r="J443" s="296" t="s">
        <v>433</v>
      </c>
      <c r="K443" s="296" t="s">
        <v>434</v>
      </c>
      <c r="L443" s="296" t="s">
        <v>435</v>
      </c>
      <c r="M443" s="296" t="s">
        <v>10</v>
      </c>
      <c r="N443" s="296" t="s">
        <v>10</v>
      </c>
      <c r="O443" s="296" t="s">
        <v>10</v>
      </c>
      <c r="P443" s="297">
        <v>2.855392</v>
      </c>
      <c r="Q443" s="297">
        <v>10.31964</v>
      </c>
      <c r="R443" s="297">
        <v>28.83931</v>
      </c>
      <c r="S443" s="297">
        <v>0.0008901012</v>
      </c>
      <c r="T443" s="297">
        <v>0.002406447</v>
      </c>
      <c r="U443" s="297">
        <v>0.004911289</v>
      </c>
      <c r="V443" s="297">
        <v>0.3127607</v>
      </c>
      <c r="W443" s="297">
        <v>3.424255E-05</v>
      </c>
      <c r="X443" s="297">
        <v>0.0004672055</v>
      </c>
      <c r="Y443" s="297">
        <v>0</v>
      </c>
      <c r="Z443" s="297">
        <v>8.031241E-05</v>
      </c>
    </row>
    <row r="444" spans="1:26" s="296" customFormat="1" ht="12.75">
      <c r="A444" s="296">
        <v>2005</v>
      </c>
      <c r="B444" s="296" t="s">
        <v>427</v>
      </c>
      <c r="C444" s="296" t="s">
        <v>428</v>
      </c>
      <c r="D444" s="296">
        <v>2270003050</v>
      </c>
      <c r="E444" s="296" t="s">
        <v>488</v>
      </c>
      <c r="F444" s="296" t="s">
        <v>540</v>
      </c>
      <c r="G444" s="296">
        <v>175</v>
      </c>
      <c r="H444" s="296" t="s">
        <v>449</v>
      </c>
      <c r="I444" s="296" t="s">
        <v>432</v>
      </c>
      <c r="J444" s="296" t="s">
        <v>433</v>
      </c>
      <c r="K444" s="296" t="s">
        <v>434</v>
      </c>
      <c r="L444" s="296" t="s">
        <v>435</v>
      </c>
      <c r="M444" s="296" t="s">
        <v>10</v>
      </c>
      <c r="N444" s="296" t="s">
        <v>10</v>
      </c>
      <c r="O444" s="296" t="s">
        <v>10</v>
      </c>
      <c r="P444" s="297">
        <v>3.05935</v>
      </c>
      <c r="Q444" s="297">
        <v>11.05676</v>
      </c>
      <c r="R444" s="297">
        <v>61.77629</v>
      </c>
      <c r="S444" s="297">
        <v>0.001258203</v>
      </c>
      <c r="T444" s="297">
        <v>0.004126355</v>
      </c>
      <c r="U444" s="297">
        <v>0.009682727</v>
      </c>
      <c r="V444" s="297">
        <v>0.6742883</v>
      </c>
      <c r="W444" s="297">
        <v>7.081107E-05</v>
      </c>
      <c r="X444" s="297">
        <v>0.0005553268</v>
      </c>
      <c r="Y444" s="297">
        <v>0</v>
      </c>
      <c r="Z444" s="297">
        <v>0.0001135256</v>
      </c>
    </row>
    <row r="445" spans="1:26" s="296" customFormat="1" ht="12.75">
      <c r="A445" s="296">
        <v>2005</v>
      </c>
      <c r="B445" s="296" t="s">
        <v>427</v>
      </c>
      <c r="C445" s="296" t="s">
        <v>428</v>
      </c>
      <c r="D445" s="296">
        <v>2270003050</v>
      </c>
      <c r="E445" s="296" t="s">
        <v>488</v>
      </c>
      <c r="F445" s="296" t="s">
        <v>540</v>
      </c>
      <c r="G445" s="296">
        <v>250</v>
      </c>
      <c r="H445" s="296" t="s">
        <v>449</v>
      </c>
      <c r="I445" s="296" t="s">
        <v>432</v>
      </c>
      <c r="J445" s="296" t="s">
        <v>433</v>
      </c>
      <c r="K445" s="296" t="s">
        <v>434</v>
      </c>
      <c r="L445" s="296" t="s">
        <v>435</v>
      </c>
      <c r="M445" s="296" t="s">
        <v>10</v>
      </c>
      <c r="N445" s="296" t="s">
        <v>10</v>
      </c>
      <c r="O445" s="296" t="s">
        <v>10</v>
      </c>
      <c r="P445" s="297">
        <v>7.274454</v>
      </c>
      <c r="Q445" s="297">
        <v>26.29051</v>
      </c>
      <c r="R445" s="297">
        <v>173.401</v>
      </c>
      <c r="S445" s="297">
        <v>0.002495924</v>
      </c>
      <c r="T445" s="297">
        <v>0.006789524</v>
      </c>
      <c r="U445" s="297">
        <v>0.02576725</v>
      </c>
      <c r="V445" s="297">
        <v>1.904535</v>
      </c>
      <c r="W445" s="297">
        <v>0.0002000067</v>
      </c>
      <c r="X445" s="297">
        <v>0.0009873573</v>
      </c>
      <c r="Y445" s="297">
        <v>0</v>
      </c>
      <c r="Z445" s="297">
        <v>0.0002252032</v>
      </c>
    </row>
    <row r="446" spans="1:26" s="296" customFormat="1" ht="12.75">
      <c r="A446" s="296">
        <v>2005</v>
      </c>
      <c r="B446" s="296" t="s">
        <v>427</v>
      </c>
      <c r="C446" s="296" t="s">
        <v>428</v>
      </c>
      <c r="D446" s="296">
        <v>2270003050</v>
      </c>
      <c r="E446" s="296" t="s">
        <v>488</v>
      </c>
      <c r="F446" s="296" t="s">
        <v>540</v>
      </c>
      <c r="G446" s="296">
        <v>500</v>
      </c>
      <c r="H446" s="296" t="s">
        <v>449</v>
      </c>
      <c r="I446" s="296" t="s">
        <v>432</v>
      </c>
      <c r="J446" s="296" t="s">
        <v>433</v>
      </c>
      <c r="K446" s="296" t="s">
        <v>434</v>
      </c>
      <c r="L446" s="296" t="s">
        <v>435</v>
      </c>
      <c r="M446" s="296" t="s">
        <v>10</v>
      </c>
      <c r="N446" s="296" t="s">
        <v>10</v>
      </c>
      <c r="O446" s="296" t="s">
        <v>10</v>
      </c>
      <c r="P446" s="297">
        <v>1.359711</v>
      </c>
      <c r="Q446" s="297">
        <v>4.914115</v>
      </c>
      <c r="R446" s="297">
        <v>42.8723</v>
      </c>
      <c r="S446" s="297">
        <v>0.0005443426</v>
      </c>
      <c r="T446" s="297">
        <v>0.002172343</v>
      </c>
      <c r="U446" s="297">
        <v>0.005784768</v>
      </c>
      <c r="V446" s="297">
        <v>0.4704125</v>
      </c>
      <c r="W446" s="297">
        <v>4.309435E-05</v>
      </c>
      <c r="X446" s="297">
        <v>0.0002180738</v>
      </c>
      <c r="Y446" s="297">
        <v>0</v>
      </c>
      <c r="Z446" s="297">
        <v>4.911517E-05</v>
      </c>
    </row>
    <row r="447" spans="1:26" s="296" customFormat="1" ht="12.75">
      <c r="A447" s="296">
        <v>2005</v>
      </c>
      <c r="B447" s="296" t="s">
        <v>427</v>
      </c>
      <c r="C447" s="296" t="s">
        <v>428</v>
      </c>
      <c r="D447" s="296">
        <v>2270003050</v>
      </c>
      <c r="E447" s="296" t="s">
        <v>488</v>
      </c>
      <c r="F447" s="296" t="s">
        <v>540</v>
      </c>
      <c r="G447" s="296">
        <v>9999</v>
      </c>
      <c r="H447" s="296" t="s">
        <v>449</v>
      </c>
      <c r="I447" s="296" t="s">
        <v>432</v>
      </c>
      <c r="J447" s="296" t="s">
        <v>433</v>
      </c>
      <c r="K447" s="296" t="s">
        <v>434</v>
      </c>
      <c r="L447" s="296" t="s">
        <v>435</v>
      </c>
      <c r="M447" s="296" t="s">
        <v>10</v>
      </c>
      <c r="N447" s="296" t="s">
        <v>10</v>
      </c>
      <c r="O447" s="296" t="s">
        <v>10</v>
      </c>
      <c r="P447" s="297">
        <v>0.4079133</v>
      </c>
      <c r="Q447" s="297">
        <v>1.474234</v>
      </c>
      <c r="R447" s="297">
        <v>49.88466</v>
      </c>
      <c r="S447" s="297">
        <v>0.0007607203</v>
      </c>
      <c r="T447" s="297">
        <v>0.003070731</v>
      </c>
      <c r="U447" s="297">
        <v>0.007906843</v>
      </c>
      <c r="V447" s="297">
        <v>0.5459691</v>
      </c>
      <c r="W447" s="297">
        <v>5.001607E-05</v>
      </c>
      <c r="X447" s="297">
        <v>0.0002639825</v>
      </c>
      <c r="Y447" s="297">
        <v>0</v>
      </c>
      <c r="Z447" s="297">
        <v>6.863858E-05</v>
      </c>
    </row>
    <row r="448" spans="1:26" s="298" customFormat="1" ht="12.75">
      <c r="A448" s="298">
        <v>2005</v>
      </c>
      <c r="B448" s="298" t="s">
        <v>427</v>
      </c>
      <c r="C448" s="298" t="s">
        <v>428</v>
      </c>
      <c r="D448" s="298">
        <v>2260004010</v>
      </c>
      <c r="E448" s="298" t="s">
        <v>450</v>
      </c>
      <c r="F448" s="298" t="s">
        <v>430</v>
      </c>
      <c r="G448" s="298">
        <v>15</v>
      </c>
      <c r="H448" s="298" t="s">
        <v>451</v>
      </c>
      <c r="I448" s="298" t="s">
        <v>452</v>
      </c>
      <c r="J448" s="298" t="s">
        <v>433</v>
      </c>
      <c r="K448" s="298" t="s">
        <v>434</v>
      </c>
      <c r="L448" s="298" t="s">
        <v>435</v>
      </c>
      <c r="M448" s="298" t="s">
        <v>10</v>
      </c>
      <c r="N448" s="298" t="s">
        <v>10</v>
      </c>
      <c r="O448" s="298" t="s">
        <v>10</v>
      </c>
      <c r="P448" s="299">
        <v>4155.887</v>
      </c>
      <c r="Q448" s="299">
        <v>2602.216</v>
      </c>
      <c r="R448" s="299">
        <v>296.7169</v>
      </c>
      <c r="S448" s="299">
        <v>0.03931117</v>
      </c>
      <c r="T448" s="299">
        <v>0.5981002</v>
      </c>
      <c r="U448" s="299">
        <v>0.01795862</v>
      </c>
      <c r="V448" s="299">
        <v>1.773832</v>
      </c>
      <c r="W448" s="299">
        <v>7.305533E-05</v>
      </c>
      <c r="X448" s="299">
        <v>0.005594251</v>
      </c>
      <c r="Y448" s="299">
        <v>0.003401428</v>
      </c>
      <c r="Z448" s="299">
        <v>0.002443379</v>
      </c>
    </row>
    <row r="449" spans="1:26" s="298" customFormat="1" ht="12.75">
      <c r="A449" s="298">
        <v>2005</v>
      </c>
      <c r="B449" s="298" t="s">
        <v>427</v>
      </c>
      <c r="C449" s="298" t="s">
        <v>428</v>
      </c>
      <c r="D449" s="298">
        <v>2260004010</v>
      </c>
      <c r="E449" s="298" t="s">
        <v>450</v>
      </c>
      <c r="F449" s="298" t="s">
        <v>430</v>
      </c>
      <c r="G449" s="298">
        <v>15</v>
      </c>
      <c r="H449" s="298" t="s">
        <v>451</v>
      </c>
      <c r="I449" s="298" t="s">
        <v>453</v>
      </c>
      <c r="J449" s="298" t="s">
        <v>433</v>
      </c>
      <c r="K449" s="298" t="s">
        <v>434</v>
      </c>
      <c r="L449" s="298" t="s">
        <v>435</v>
      </c>
      <c r="M449" s="298" t="s">
        <v>10</v>
      </c>
      <c r="N449" s="298" t="s">
        <v>10</v>
      </c>
      <c r="O449" s="298" t="s">
        <v>10</v>
      </c>
      <c r="P449" s="299">
        <v>31208.26</v>
      </c>
      <c r="Q449" s="299">
        <v>1324.979</v>
      </c>
      <c r="R449" s="299">
        <v>248.4572</v>
      </c>
      <c r="S449" s="299">
        <v>0.1345823</v>
      </c>
      <c r="T449" s="299">
        <v>0.6247993</v>
      </c>
      <c r="U449" s="299">
        <v>0.004360495</v>
      </c>
      <c r="V449" s="299">
        <v>0.9031879</v>
      </c>
      <c r="W449" s="299">
        <v>3.719782E-05</v>
      </c>
      <c r="X449" s="299">
        <v>0.006529036</v>
      </c>
      <c r="Y449" s="299">
        <v>0.001078209</v>
      </c>
      <c r="Z449" s="299">
        <v>0.008364943</v>
      </c>
    </row>
    <row r="450" spans="1:26" s="298" customFormat="1" ht="12.75">
      <c r="A450" s="298">
        <v>2005</v>
      </c>
      <c r="B450" s="298" t="s">
        <v>427</v>
      </c>
      <c r="C450" s="298" t="s">
        <v>428</v>
      </c>
      <c r="D450" s="298">
        <v>2260004020</v>
      </c>
      <c r="E450" s="298" t="s">
        <v>454</v>
      </c>
      <c r="F450" s="298" t="s">
        <v>430</v>
      </c>
      <c r="G450" s="298">
        <v>2</v>
      </c>
      <c r="H450" s="298" t="s">
        <v>451</v>
      </c>
      <c r="I450" s="298" t="s">
        <v>452</v>
      </c>
      <c r="J450" s="298" t="s">
        <v>433</v>
      </c>
      <c r="K450" s="298" t="s">
        <v>455</v>
      </c>
      <c r="L450" s="298" t="s">
        <v>435</v>
      </c>
      <c r="M450" s="298" t="s">
        <v>10</v>
      </c>
      <c r="N450" s="298" t="s">
        <v>10</v>
      </c>
      <c r="O450" s="298" t="s">
        <v>10</v>
      </c>
      <c r="P450" s="299">
        <v>7442.253</v>
      </c>
      <c r="Q450" s="299">
        <v>5897.34</v>
      </c>
      <c r="R450" s="299">
        <v>352.6015</v>
      </c>
      <c r="S450" s="299">
        <v>0.296404</v>
      </c>
      <c r="T450" s="299">
        <v>0.5319084</v>
      </c>
      <c r="U450" s="299">
        <v>0.004726509</v>
      </c>
      <c r="V450" s="299">
        <v>1.437706</v>
      </c>
      <c r="W450" s="299">
        <v>5.921196E-05</v>
      </c>
      <c r="X450" s="299">
        <v>0.0008369656</v>
      </c>
      <c r="Y450" s="299">
        <v>0.002442031</v>
      </c>
      <c r="Z450" s="299">
        <v>0.01842294</v>
      </c>
    </row>
    <row r="451" spans="1:26" s="298" customFormat="1" ht="12.75">
      <c r="A451" s="298">
        <v>2005</v>
      </c>
      <c r="B451" s="298" t="s">
        <v>427</v>
      </c>
      <c r="C451" s="298" t="s">
        <v>428</v>
      </c>
      <c r="D451" s="298">
        <v>2260004020</v>
      </c>
      <c r="E451" s="298" t="s">
        <v>454</v>
      </c>
      <c r="F451" s="298" t="s">
        <v>430</v>
      </c>
      <c r="G451" s="298">
        <v>2</v>
      </c>
      <c r="H451" s="298" t="s">
        <v>451</v>
      </c>
      <c r="I451" s="298" t="s">
        <v>453</v>
      </c>
      <c r="J451" s="298" t="s">
        <v>433</v>
      </c>
      <c r="K451" s="298" t="s">
        <v>455</v>
      </c>
      <c r="L451" s="298" t="s">
        <v>435</v>
      </c>
      <c r="M451" s="298" t="s">
        <v>10</v>
      </c>
      <c r="N451" s="298" t="s">
        <v>10</v>
      </c>
      <c r="O451" s="298" t="s">
        <v>10</v>
      </c>
      <c r="P451" s="299">
        <v>83720.43</v>
      </c>
      <c r="Q451" s="299">
        <v>1123.661</v>
      </c>
      <c r="R451" s="299">
        <v>90.40493</v>
      </c>
      <c r="S451" s="299">
        <v>0.07013624</v>
      </c>
      <c r="T451" s="299">
        <v>0.210838</v>
      </c>
      <c r="U451" s="299">
        <v>0.0008172552</v>
      </c>
      <c r="V451" s="299">
        <v>0.2739361</v>
      </c>
      <c r="W451" s="299">
        <v>1.128207E-05</v>
      </c>
      <c r="X451" s="299">
        <v>0.001428032</v>
      </c>
      <c r="Y451" s="299">
        <v>0.0004348075</v>
      </c>
      <c r="Z451" s="299">
        <v>0.004359305</v>
      </c>
    </row>
    <row r="452" spans="1:26" s="298" customFormat="1" ht="12.75">
      <c r="A452" s="298">
        <v>2005</v>
      </c>
      <c r="B452" s="298" t="s">
        <v>427</v>
      </c>
      <c r="C452" s="298" t="s">
        <v>428</v>
      </c>
      <c r="D452" s="298">
        <v>2260004020</v>
      </c>
      <c r="E452" s="298" t="s">
        <v>454</v>
      </c>
      <c r="F452" s="298" t="s">
        <v>430</v>
      </c>
      <c r="G452" s="298">
        <v>15</v>
      </c>
      <c r="H452" s="298" t="s">
        <v>451</v>
      </c>
      <c r="I452" s="298" t="s">
        <v>452</v>
      </c>
      <c r="J452" s="298" t="s">
        <v>433</v>
      </c>
      <c r="K452" s="298" t="s">
        <v>455</v>
      </c>
      <c r="L452" s="298" t="s">
        <v>435</v>
      </c>
      <c r="M452" s="298" t="s">
        <v>10</v>
      </c>
      <c r="N452" s="298" t="s">
        <v>10</v>
      </c>
      <c r="O452" s="298" t="s">
        <v>10</v>
      </c>
      <c r="P452" s="299">
        <v>5242.606</v>
      </c>
      <c r="Q452" s="299">
        <v>4154.311</v>
      </c>
      <c r="R452" s="299">
        <v>600.4669</v>
      </c>
      <c r="S452" s="299">
        <v>0.5047646</v>
      </c>
      <c r="T452" s="299">
        <v>0.9058196</v>
      </c>
      <c r="U452" s="299">
        <v>0.008049064</v>
      </c>
      <c r="V452" s="299">
        <v>2.448358</v>
      </c>
      <c r="W452" s="299">
        <v>0.0001008357</v>
      </c>
      <c r="X452" s="299">
        <v>0.00142532</v>
      </c>
      <c r="Y452" s="299">
        <v>0.002754246</v>
      </c>
      <c r="Z452" s="299">
        <v>0.03137355</v>
      </c>
    </row>
    <row r="453" spans="1:26" s="298" customFormat="1" ht="12.75">
      <c r="A453" s="298">
        <v>2005</v>
      </c>
      <c r="B453" s="298" t="s">
        <v>427</v>
      </c>
      <c r="C453" s="298" t="s">
        <v>428</v>
      </c>
      <c r="D453" s="298">
        <v>2260004020</v>
      </c>
      <c r="E453" s="298" t="s">
        <v>454</v>
      </c>
      <c r="F453" s="298" t="s">
        <v>430</v>
      </c>
      <c r="G453" s="298">
        <v>15</v>
      </c>
      <c r="H453" s="298" t="s">
        <v>451</v>
      </c>
      <c r="I453" s="298" t="s">
        <v>453</v>
      </c>
      <c r="J453" s="298" t="s">
        <v>433</v>
      </c>
      <c r="K453" s="298" t="s">
        <v>455</v>
      </c>
      <c r="L453" s="298" t="s">
        <v>435</v>
      </c>
      <c r="M453" s="298" t="s">
        <v>10</v>
      </c>
      <c r="N453" s="298" t="s">
        <v>10</v>
      </c>
      <c r="O453" s="298" t="s">
        <v>10</v>
      </c>
      <c r="P453" s="299">
        <v>58976.76</v>
      </c>
      <c r="Q453" s="299">
        <v>791.5616</v>
      </c>
      <c r="R453" s="299">
        <v>134.5979</v>
      </c>
      <c r="S453" s="299">
        <v>0.09694335</v>
      </c>
      <c r="T453" s="299">
        <v>0.2946997</v>
      </c>
      <c r="U453" s="299">
        <v>0.001318051</v>
      </c>
      <c r="V453" s="299">
        <v>0.4665096</v>
      </c>
      <c r="W453" s="299">
        <v>1.921322E-05</v>
      </c>
      <c r="X453" s="299">
        <v>0.002645857</v>
      </c>
      <c r="Y453" s="299">
        <v>0.0004731438</v>
      </c>
      <c r="Z453" s="299">
        <v>0.006025497</v>
      </c>
    </row>
    <row r="454" spans="1:26" s="298" customFormat="1" ht="12.75">
      <c r="A454" s="298">
        <v>2005</v>
      </c>
      <c r="B454" s="298" t="s">
        <v>427</v>
      </c>
      <c r="C454" s="298" t="s">
        <v>428</v>
      </c>
      <c r="D454" s="298">
        <v>2260004021</v>
      </c>
      <c r="E454" s="298" t="s">
        <v>456</v>
      </c>
      <c r="F454" s="298" t="s">
        <v>430</v>
      </c>
      <c r="G454" s="298">
        <v>15</v>
      </c>
      <c r="H454" s="298" t="s">
        <v>451</v>
      </c>
      <c r="I454" s="298" t="s">
        <v>452</v>
      </c>
      <c r="J454" s="298" t="s">
        <v>437</v>
      </c>
      <c r="K454" s="298" t="s">
        <v>455</v>
      </c>
      <c r="L454" s="298" t="s">
        <v>435</v>
      </c>
      <c r="M454" s="298" t="s">
        <v>10</v>
      </c>
      <c r="N454" s="298" t="s">
        <v>10</v>
      </c>
      <c r="O454" s="298" t="s">
        <v>10</v>
      </c>
      <c r="P454" s="299">
        <v>6525.22</v>
      </c>
      <c r="Q454" s="299">
        <v>5170.672</v>
      </c>
      <c r="R454" s="299">
        <v>763.4766</v>
      </c>
      <c r="S454" s="299">
        <v>0.6301283</v>
      </c>
      <c r="T454" s="299">
        <v>1.221792</v>
      </c>
      <c r="U454" s="299">
        <v>0.009453584</v>
      </c>
      <c r="V454" s="299">
        <v>3.047354</v>
      </c>
      <c r="W454" s="299">
        <v>0.0001255054</v>
      </c>
      <c r="X454" s="299">
        <v>0.001774028</v>
      </c>
      <c r="Y454" s="299">
        <v>0.003330116</v>
      </c>
      <c r="Z454" s="299">
        <v>0.03916552</v>
      </c>
    </row>
    <row r="455" spans="1:26" s="298" customFormat="1" ht="12.75">
      <c r="A455" s="298">
        <v>2005</v>
      </c>
      <c r="B455" s="298" t="s">
        <v>427</v>
      </c>
      <c r="C455" s="298" t="s">
        <v>428</v>
      </c>
      <c r="D455" s="298">
        <v>2260004021</v>
      </c>
      <c r="E455" s="298" t="s">
        <v>456</v>
      </c>
      <c r="F455" s="298" t="s">
        <v>430</v>
      </c>
      <c r="G455" s="298">
        <v>15</v>
      </c>
      <c r="H455" s="298" t="s">
        <v>451</v>
      </c>
      <c r="I455" s="298" t="s">
        <v>453</v>
      </c>
      <c r="J455" s="298" t="s">
        <v>437</v>
      </c>
      <c r="K455" s="298" t="s">
        <v>455</v>
      </c>
      <c r="L455" s="298" t="s">
        <v>435</v>
      </c>
      <c r="M455" s="298" t="s">
        <v>10</v>
      </c>
      <c r="N455" s="298" t="s">
        <v>10</v>
      </c>
      <c r="O455" s="298" t="s">
        <v>10</v>
      </c>
      <c r="P455" s="299">
        <v>73405.88</v>
      </c>
      <c r="Q455" s="299">
        <v>985.2234</v>
      </c>
      <c r="R455" s="299">
        <v>194.5555</v>
      </c>
      <c r="S455" s="299">
        <v>0.1536002</v>
      </c>
      <c r="T455" s="299">
        <v>0.4529242</v>
      </c>
      <c r="U455" s="299">
        <v>0.001214635</v>
      </c>
      <c r="V455" s="299">
        <v>0.5806448</v>
      </c>
      <c r="W455" s="299">
        <v>2.391388E-05</v>
      </c>
      <c r="X455" s="299">
        <v>0.002264853</v>
      </c>
      <c r="Y455" s="299">
        <v>0.0005117754</v>
      </c>
      <c r="Z455" s="299">
        <v>0.009546986</v>
      </c>
    </row>
    <row r="456" spans="1:26" s="298" customFormat="1" ht="12.75">
      <c r="A456" s="298">
        <v>2005</v>
      </c>
      <c r="B456" s="298" t="s">
        <v>427</v>
      </c>
      <c r="C456" s="298" t="s">
        <v>428</v>
      </c>
      <c r="D456" s="298">
        <v>2260004025</v>
      </c>
      <c r="E456" s="298" t="s">
        <v>457</v>
      </c>
      <c r="F456" s="298" t="s">
        <v>430</v>
      </c>
      <c r="G456" s="298">
        <v>2</v>
      </c>
      <c r="H456" s="298" t="s">
        <v>451</v>
      </c>
      <c r="I456" s="298" t="s">
        <v>452</v>
      </c>
      <c r="J456" s="298" t="s">
        <v>433</v>
      </c>
      <c r="K456" s="298" t="s">
        <v>455</v>
      </c>
      <c r="L456" s="298" t="s">
        <v>435</v>
      </c>
      <c r="M456" s="298" t="s">
        <v>10</v>
      </c>
      <c r="N456" s="298" t="s">
        <v>10</v>
      </c>
      <c r="O456" s="298" t="s">
        <v>10</v>
      </c>
      <c r="P456" s="299">
        <v>24265.67</v>
      </c>
      <c r="Q456" s="299">
        <v>8068.897</v>
      </c>
      <c r="R456" s="299">
        <v>358.9344</v>
      </c>
      <c r="S456" s="299">
        <v>0.1957537</v>
      </c>
      <c r="T456" s="299">
        <v>0.6359166</v>
      </c>
      <c r="U456" s="299">
        <v>0.005650327</v>
      </c>
      <c r="V456" s="299">
        <v>1.718832</v>
      </c>
      <c r="W456" s="299">
        <v>7.079014E-05</v>
      </c>
      <c r="X456" s="299">
        <v>0.001000624</v>
      </c>
      <c r="Y456" s="299">
        <v>0.003109328</v>
      </c>
      <c r="Z456" s="299">
        <v>0.01216704</v>
      </c>
    </row>
    <row r="457" spans="1:26" s="298" customFormat="1" ht="12.75">
      <c r="A457" s="298">
        <v>2005</v>
      </c>
      <c r="B457" s="298" t="s">
        <v>427</v>
      </c>
      <c r="C457" s="298" t="s">
        <v>428</v>
      </c>
      <c r="D457" s="298">
        <v>2260004025</v>
      </c>
      <c r="E457" s="298" t="s">
        <v>457</v>
      </c>
      <c r="F457" s="298" t="s">
        <v>430</v>
      </c>
      <c r="G457" s="298">
        <v>2</v>
      </c>
      <c r="H457" s="298" t="s">
        <v>451</v>
      </c>
      <c r="I457" s="298" t="s">
        <v>453</v>
      </c>
      <c r="J457" s="298" t="s">
        <v>433</v>
      </c>
      <c r="K457" s="298" t="s">
        <v>455</v>
      </c>
      <c r="L457" s="298" t="s">
        <v>435</v>
      </c>
      <c r="M457" s="298" t="s">
        <v>10</v>
      </c>
      <c r="N457" s="298" t="s">
        <v>10</v>
      </c>
      <c r="O457" s="298" t="s">
        <v>10</v>
      </c>
      <c r="P457" s="299">
        <v>270484.2</v>
      </c>
      <c r="Q457" s="299">
        <v>15928.99</v>
      </c>
      <c r="R457" s="299">
        <v>783.5719</v>
      </c>
      <c r="S457" s="299">
        <v>0.4711468</v>
      </c>
      <c r="T457" s="299">
        <v>1.51056</v>
      </c>
      <c r="U457" s="299">
        <v>0.01311516</v>
      </c>
      <c r="V457" s="299">
        <v>3.393183</v>
      </c>
      <c r="W457" s="299">
        <v>0.0001397484</v>
      </c>
      <c r="X457" s="299">
        <v>0.00736728</v>
      </c>
      <c r="Y457" s="299">
        <v>0.006637749</v>
      </c>
      <c r="Z457" s="299">
        <v>0.02928405</v>
      </c>
    </row>
    <row r="458" spans="1:26" s="298" customFormat="1" ht="12.75">
      <c r="A458" s="298">
        <v>2005</v>
      </c>
      <c r="B458" s="298" t="s">
        <v>427</v>
      </c>
      <c r="C458" s="298" t="s">
        <v>428</v>
      </c>
      <c r="D458" s="298">
        <v>2260004030</v>
      </c>
      <c r="E458" s="298" t="s">
        <v>458</v>
      </c>
      <c r="F458" s="298" t="s">
        <v>430</v>
      </c>
      <c r="G458" s="298">
        <v>2</v>
      </c>
      <c r="H458" s="298" t="s">
        <v>451</v>
      </c>
      <c r="I458" s="298" t="s">
        <v>452</v>
      </c>
      <c r="J458" s="298" t="s">
        <v>433</v>
      </c>
      <c r="K458" s="298" t="s">
        <v>455</v>
      </c>
      <c r="L458" s="298" t="s">
        <v>437</v>
      </c>
      <c r="M458" s="298" t="s">
        <v>10</v>
      </c>
      <c r="N458" s="298" t="s">
        <v>10</v>
      </c>
      <c r="O458" s="298" t="s">
        <v>10</v>
      </c>
      <c r="P458" s="299">
        <v>36238.05</v>
      </c>
      <c r="Q458" s="299">
        <v>19494.39</v>
      </c>
      <c r="R458" s="299">
        <v>1042.291</v>
      </c>
      <c r="S458" s="299">
        <v>0.7249836</v>
      </c>
      <c r="T458" s="299">
        <v>1.707077</v>
      </c>
      <c r="U458" s="299">
        <v>0.01516794</v>
      </c>
      <c r="V458" s="299">
        <v>4.614093</v>
      </c>
      <c r="W458" s="299">
        <v>0.0001900315</v>
      </c>
      <c r="X458" s="299">
        <v>0.00268611</v>
      </c>
      <c r="Y458" s="299">
        <v>0.007946206</v>
      </c>
      <c r="Z458" s="299">
        <v>0.04506122</v>
      </c>
    </row>
    <row r="459" spans="1:26" s="298" customFormat="1" ht="12.75">
      <c r="A459" s="298">
        <v>2005</v>
      </c>
      <c r="B459" s="298" t="s">
        <v>427</v>
      </c>
      <c r="C459" s="298" t="s">
        <v>428</v>
      </c>
      <c r="D459" s="298">
        <v>2260004030</v>
      </c>
      <c r="E459" s="298" t="s">
        <v>458</v>
      </c>
      <c r="F459" s="298" t="s">
        <v>430</v>
      </c>
      <c r="G459" s="298">
        <v>2</v>
      </c>
      <c r="H459" s="298" t="s">
        <v>451</v>
      </c>
      <c r="I459" s="298" t="s">
        <v>453</v>
      </c>
      <c r="J459" s="298" t="s">
        <v>433</v>
      </c>
      <c r="K459" s="298" t="s">
        <v>455</v>
      </c>
      <c r="L459" s="298" t="s">
        <v>437</v>
      </c>
      <c r="M459" s="298" t="s">
        <v>10</v>
      </c>
      <c r="N459" s="298" t="s">
        <v>10</v>
      </c>
      <c r="O459" s="298" t="s">
        <v>10</v>
      </c>
      <c r="P459" s="299">
        <v>93425.01</v>
      </c>
      <c r="Q459" s="299">
        <v>1228.322</v>
      </c>
      <c r="R459" s="299">
        <v>95.93769</v>
      </c>
      <c r="S459" s="299">
        <v>0.07441206</v>
      </c>
      <c r="T459" s="299">
        <v>0.2237631</v>
      </c>
      <c r="U459" s="299">
        <v>0.0008673557</v>
      </c>
      <c r="V459" s="299">
        <v>0.2907293</v>
      </c>
      <c r="W459" s="299">
        <v>1.197369E-05</v>
      </c>
      <c r="X459" s="299">
        <v>0.001515575</v>
      </c>
      <c r="Y459" s="299">
        <v>0.0004678742</v>
      </c>
      <c r="Z459" s="299">
        <v>0.004625069</v>
      </c>
    </row>
    <row r="460" spans="1:26" s="298" customFormat="1" ht="12.75">
      <c r="A460" s="298">
        <v>2005</v>
      </c>
      <c r="B460" s="298" t="s">
        <v>427</v>
      </c>
      <c r="C460" s="298" t="s">
        <v>428</v>
      </c>
      <c r="D460" s="298">
        <v>2260004035</v>
      </c>
      <c r="E460" s="298" t="s">
        <v>459</v>
      </c>
      <c r="F460" s="298" t="s">
        <v>430</v>
      </c>
      <c r="G460" s="298">
        <v>15</v>
      </c>
      <c r="H460" s="298" t="s">
        <v>451</v>
      </c>
      <c r="I460" s="298" t="s">
        <v>452</v>
      </c>
      <c r="J460" s="298" t="s">
        <v>433</v>
      </c>
      <c r="K460" s="298" t="s">
        <v>455</v>
      </c>
      <c r="L460" s="298" t="s">
        <v>437</v>
      </c>
      <c r="M460" s="298" t="s">
        <v>10</v>
      </c>
      <c r="N460" s="298" t="s">
        <v>10</v>
      </c>
      <c r="O460" s="298" t="s">
        <v>10</v>
      </c>
      <c r="P460" s="299">
        <v>0</v>
      </c>
      <c r="Q460" s="299">
        <v>0</v>
      </c>
      <c r="R460" s="299">
        <v>0</v>
      </c>
      <c r="S460" s="299">
        <v>0</v>
      </c>
      <c r="T460" s="299">
        <v>0</v>
      </c>
      <c r="U460" s="299">
        <v>0</v>
      </c>
      <c r="V460" s="299">
        <v>0</v>
      </c>
      <c r="W460" s="299">
        <v>0</v>
      </c>
      <c r="X460" s="299">
        <v>0</v>
      </c>
      <c r="Y460" s="299">
        <v>0</v>
      </c>
      <c r="Z460" s="299">
        <v>0</v>
      </c>
    </row>
    <row r="461" spans="1:26" s="298" customFormat="1" ht="12.75">
      <c r="A461" s="298">
        <v>2005</v>
      </c>
      <c r="B461" s="298" t="s">
        <v>427</v>
      </c>
      <c r="C461" s="298" t="s">
        <v>428</v>
      </c>
      <c r="D461" s="298">
        <v>2260004035</v>
      </c>
      <c r="E461" s="298" t="s">
        <v>459</v>
      </c>
      <c r="F461" s="298" t="s">
        <v>430</v>
      </c>
      <c r="G461" s="298">
        <v>15</v>
      </c>
      <c r="H461" s="298" t="s">
        <v>451</v>
      </c>
      <c r="I461" s="298" t="s">
        <v>453</v>
      </c>
      <c r="J461" s="298" t="s">
        <v>433</v>
      </c>
      <c r="K461" s="298" t="s">
        <v>455</v>
      </c>
      <c r="L461" s="298" t="s">
        <v>437</v>
      </c>
      <c r="M461" s="298" t="s">
        <v>10</v>
      </c>
      <c r="N461" s="298" t="s">
        <v>10</v>
      </c>
      <c r="O461" s="298" t="s">
        <v>10</v>
      </c>
      <c r="P461" s="299">
        <v>0</v>
      </c>
      <c r="Q461" s="299">
        <v>0</v>
      </c>
      <c r="R461" s="299">
        <v>0</v>
      </c>
      <c r="S461" s="299">
        <v>0</v>
      </c>
      <c r="T461" s="299">
        <v>0</v>
      </c>
      <c r="U461" s="299">
        <v>0</v>
      </c>
      <c r="V461" s="299">
        <v>0</v>
      </c>
      <c r="W461" s="299">
        <v>0</v>
      </c>
      <c r="X461" s="299">
        <v>0</v>
      </c>
      <c r="Y461" s="299">
        <v>0</v>
      </c>
      <c r="Z461" s="299">
        <v>0</v>
      </c>
    </row>
    <row r="462" spans="1:26" s="298" customFormat="1" ht="12.75">
      <c r="A462" s="298">
        <v>2005</v>
      </c>
      <c r="B462" s="298" t="s">
        <v>427</v>
      </c>
      <c r="C462" s="298" t="s">
        <v>428</v>
      </c>
      <c r="D462" s="298">
        <v>2260004035</v>
      </c>
      <c r="E462" s="298" t="s">
        <v>459</v>
      </c>
      <c r="F462" s="298" t="s">
        <v>430</v>
      </c>
      <c r="G462" s="298">
        <v>25</v>
      </c>
      <c r="H462" s="298" t="s">
        <v>451</v>
      </c>
      <c r="I462" s="298" t="s">
        <v>452</v>
      </c>
      <c r="J462" s="298" t="s">
        <v>433</v>
      </c>
      <c r="K462" s="298" t="s">
        <v>455</v>
      </c>
      <c r="L462" s="298" t="s">
        <v>437</v>
      </c>
      <c r="M462" s="298" t="s">
        <v>10</v>
      </c>
      <c r="N462" s="298" t="s">
        <v>10</v>
      </c>
      <c r="O462" s="298" t="s">
        <v>10</v>
      </c>
      <c r="P462" s="299">
        <v>0</v>
      </c>
      <c r="Q462" s="299">
        <v>0</v>
      </c>
      <c r="R462" s="299">
        <v>0</v>
      </c>
      <c r="S462" s="299">
        <v>0</v>
      </c>
      <c r="T462" s="299">
        <v>0</v>
      </c>
      <c r="U462" s="299">
        <v>0</v>
      </c>
      <c r="V462" s="299">
        <v>0</v>
      </c>
      <c r="W462" s="299">
        <v>0</v>
      </c>
      <c r="X462" s="299">
        <v>0</v>
      </c>
      <c r="Y462" s="299">
        <v>0</v>
      </c>
      <c r="Z462" s="299">
        <v>0</v>
      </c>
    </row>
    <row r="463" spans="1:26" s="298" customFormat="1" ht="12.75">
      <c r="A463" s="298">
        <v>2005</v>
      </c>
      <c r="B463" s="298" t="s">
        <v>427</v>
      </c>
      <c r="C463" s="298" t="s">
        <v>428</v>
      </c>
      <c r="D463" s="298">
        <v>2260004035</v>
      </c>
      <c r="E463" s="298" t="s">
        <v>459</v>
      </c>
      <c r="F463" s="298" t="s">
        <v>430</v>
      </c>
      <c r="G463" s="298">
        <v>25</v>
      </c>
      <c r="H463" s="298" t="s">
        <v>451</v>
      </c>
      <c r="I463" s="298" t="s">
        <v>453</v>
      </c>
      <c r="J463" s="298" t="s">
        <v>433</v>
      </c>
      <c r="K463" s="298" t="s">
        <v>455</v>
      </c>
      <c r="L463" s="298" t="s">
        <v>437</v>
      </c>
      <c r="M463" s="298" t="s">
        <v>10</v>
      </c>
      <c r="N463" s="298" t="s">
        <v>10</v>
      </c>
      <c r="O463" s="298" t="s">
        <v>10</v>
      </c>
      <c r="P463" s="299">
        <v>0</v>
      </c>
      <c r="Q463" s="299">
        <v>0</v>
      </c>
      <c r="R463" s="299">
        <v>0</v>
      </c>
      <c r="S463" s="299">
        <v>0</v>
      </c>
      <c r="T463" s="299">
        <v>0</v>
      </c>
      <c r="U463" s="299">
        <v>0</v>
      </c>
      <c r="V463" s="299">
        <v>0</v>
      </c>
      <c r="W463" s="299">
        <v>0</v>
      </c>
      <c r="X463" s="299">
        <v>0</v>
      </c>
      <c r="Y463" s="299">
        <v>0</v>
      </c>
      <c r="Z463" s="299">
        <v>0</v>
      </c>
    </row>
    <row r="464" spans="1:26" s="298" customFormat="1" ht="12.75">
      <c r="A464" s="298">
        <v>2005</v>
      </c>
      <c r="B464" s="298" t="s">
        <v>427</v>
      </c>
      <c r="C464" s="298" t="s">
        <v>428</v>
      </c>
      <c r="D464" s="298">
        <v>2260004050</v>
      </c>
      <c r="E464" s="298" t="s">
        <v>460</v>
      </c>
      <c r="F464" s="298" t="s">
        <v>430</v>
      </c>
      <c r="G464" s="298">
        <v>15</v>
      </c>
      <c r="H464" s="298" t="s">
        <v>451</v>
      </c>
      <c r="I464" s="298" t="s">
        <v>452</v>
      </c>
      <c r="J464" s="298" t="s">
        <v>437</v>
      </c>
      <c r="K464" s="298" t="s">
        <v>434</v>
      </c>
      <c r="L464" s="298" t="s">
        <v>435</v>
      </c>
      <c r="M464" s="298" t="s">
        <v>10</v>
      </c>
      <c r="N464" s="298" t="s">
        <v>10</v>
      </c>
      <c r="O464" s="298" t="s">
        <v>10</v>
      </c>
      <c r="P464" s="299">
        <v>183.156</v>
      </c>
      <c r="Q464" s="299">
        <v>68.07761</v>
      </c>
      <c r="R464" s="299">
        <v>29.86874</v>
      </c>
      <c r="S464" s="299">
        <v>0.001678945</v>
      </c>
      <c r="T464" s="299">
        <v>0.08092366</v>
      </c>
      <c r="U464" s="299">
        <v>0.001264731</v>
      </c>
      <c r="V464" s="299">
        <v>0.1546864</v>
      </c>
      <c r="W464" s="299">
        <v>6.370767E-06</v>
      </c>
      <c r="X464" s="299">
        <v>0.001296738</v>
      </c>
      <c r="Y464" s="299">
        <v>0.0001509318</v>
      </c>
      <c r="Z464" s="299">
        <v>0.0001043545</v>
      </c>
    </row>
    <row r="465" spans="1:26" s="298" customFormat="1" ht="12.75">
      <c r="A465" s="298">
        <v>2005</v>
      </c>
      <c r="B465" s="298" t="s">
        <v>427</v>
      </c>
      <c r="C465" s="298" t="s">
        <v>428</v>
      </c>
      <c r="D465" s="298">
        <v>2260004050</v>
      </c>
      <c r="E465" s="298" t="s">
        <v>460</v>
      </c>
      <c r="F465" s="298" t="s">
        <v>430</v>
      </c>
      <c r="G465" s="298">
        <v>15</v>
      </c>
      <c r="H465" s="298" t="s">
        <v>451</v>
      </c>
      <c r="I465" s="298" t="s">
        <v>453</v>
      </c>
      <c r="J465" s="298" t="s">
        <v>437</v>
      </c>
      <c r="K465" s="298" t="s">
        <v>434</v>
      </c>
      <c r="L465" s="298" t="s">
        <v>435</v>
      </c>
      <c r="M465" s="298" t="s">
        <v>10</v>
      </c>
      <c r="N465" s="298" t="s">
        <v>10</v>
      </c>
      <c r="O465" s="298" t="s">
        <v>10</v>
      </c>
      <c r="P465" s="299">
        <v>6522.505</v>
      </c>
      <c r="Q465" s="299">
        <v>16.07921</v>
      </c>
      <c r="R465" s="299">
        <v>10.82425</v>
      </c>
      <c r="S465" s="299">
        <v>0.006800735</v>
      </c>
      <c r="T465" s="299">
        <v>0.02673697</v>
      </c>
      <c r="U465" s="299">
        <v>0.0001539764</v>
      </c>
      <c r="V465" s="299">
        <v>0.03653529</v>
      </c>
      <c r="W465" s="299">
        <v>1.504707E-06</v>
      </c>
      <c r="X465" s="299">
        <v>0.0003062757</v>
      </c>
      <c r="Y465" s="299">
        <v>2.254357E-05</v>
      </c>
      <c r="Z465" s="299">
        <v>0.0004226984</v>
      </c>
    </row>
    <row r="466" spans="1:26" s="298" customFormat="1" ht="12.75">
      <c r="A466" s="298">
        <v>2005</v>
      </c>
      <c r="B466" s="298" t="s">
        <v>427</v>
      </c>
      <c r="C466" s="298" t="s">
        <v>428</v>
      </c>
      <c r="D466" s="298">
        <v>2260004070</v>
      </c>
      <c r="E466" s="298" t="s">
        <v>461</v>
      </c>
      <c r="F466" s="298" t="s">
        <v>430</v>
      </c>
      <c r="G466" s="298">
        <v>15</v>
      </c>
      <c r="H466" s="298" t="s">
        <v>451</v>
      </c>
      <c r="I466" s="298" t="s">
        <v>452</v>
      </c>
      <c r="J466" s="298" t="s">
        <v>433</v>
      </c>
      <c r="K466" s="298" t="s">
        <v>434</v>
      </c>
      <c r="L466" s="298" t="s">
        <v>435</v>
      </c>
      <c r="M466" s="298" t="s">
        <v>10</v>
      </c>
      <c r="N466" s="298" t="s">
        <v>10</v>
      </c>
      <c r="O466" s="298" t="s">
        <v>10</v>
      </c>
      <c r="P466" s="299">
        <v>97.11236</v>
      </c>
      <c r="Q466" s="299">
        <v>212.7982</v>
      </c>
      <c r="R466" s="299">
        <v>89.54005</v>
      </c>
      <c r="S466" s="299">
        <v>0.006322843</v>
      </c>
      <c r="T466" s="299">
        <v>0.2460929</v>
      </c>
      <c r="U466" s="299">
        <v>0.004139863</v>
      </c>
      <c r="V466" s="299">
        <v>0.4533014</v>
      </c>
      <c r="W466" s="299">
        <v>1.866923E-05</v>
      </c>
      <c r="X466" s="299">
        <v>0.0002111128</v>
      </c>
      <c r="Y466" s="299">
        <v>0.000482797</v>
      </c>
      <c r="Z466" s="299">
        <v>0.0003929952</v>
      </c>
    </row>
    <row r="467" spans="1:26" s="298" customFormat="1" ht="12.75">
      <c r="A467" s="298">
        <v>2005</v>
      </c>
      <c r="B467" s="298" t="s">
        <v>427</v>
      </c>
      <c r="C467" s="298" t="s">
        <v>428</v>
      </c>
      <c r="D467" s="298">
        <v>2260004070</v>
      </c>
      <c r="E467" s="298" t="s">
        <v>461</v>
      </c>
      <c r="F467" s="298" t="s">
        <v>430</v>
      </c>
      <c r="G467" s="298">
        <v>25</v>
      </c>
      <c r="H467" s="298" t="s">
        <v>451</v>
      </c>
      <c r="I467" s="298" t="s">
        <v>452</v>
      </c>
      <c r="J467" s="298" t="s">
        <v>433</v>
      </c>
      <c r="K467" s="298" t="s">
        <v>434</v>
      </c>
      <c r="L467" s="298" t="s">
        <v>435</v>
      </c>
      <c r="M467" s="298" t="s">
        <v>10</v>
      </c>
      <c r="N467" s="298" t="s">
        <v>10</v>
      </c>
      <c r="O467" s="298" t="s">
        <v>10</v>
      </c>
      <c r="P467" s="299">
        <v>47.92965</v>
      </c>
      <c r="Q467" s="299">
        <v>105.0262</v>
      </c>
      <c r="R467" s="299">
        <v>95.41002</v>
      </c>
      <c r="S467" s="299">
        <v>0.006712089</v>
      </c>
      <c r="T467" s="299">
        <v>0.2691012</v>
      </c>
      <c r="U467" s="299">
        <v>0.00394874</v>
      </c>
      <c r="V467" s="299">
        <v>0.4723108</v>
      </c>
      <c r="W467" s="299">
        <v>1.945213E-05</v>
      </c>
      <c r="X467" s="299">
        <v>0.0002199659</v>
      </c>
      <c r="Y467" s="299">
        <v>0.000338267</v>
      </c>
      <c r="Z467" s="299">
        <v>0.0004171887</v>
      </c>
    </row>
    <row r="468" spans="1:26" s="298" customFormat="1" ht="12.75">
      <c r="A468" s="298">
        <v>2005</v>
      </c>
      <c r="B468" s="298" t="s">
        <v>427</v>
      </c>
      <c r="C468" s="298" t="s">
        <v>428</v>
      </c>
      <c r="D468" s="298">
        <v>2260004075</v>
      </c>
      <c r="E468" s="298" t="s">
        <v>462</v>
      </c>
      <c r="F468" s="298" t="s">
        <v>430</v>
      </c>
      <c r="G468" s="298">
        <v>2</v>
      </c>
      <c r="H468" s="298" t="s">
        <v>451</v>
      </c>
      <c r="I468" s="298" t="s">
        <v>452</v>
      </c>
      <c r="J468" s="298" t="s">
        <v>433</v>
      </c>
      <c r="K468" s="298" t="s">
        <v>455</v>
      </c>
      <c r="L468" s="298" t="s">
        <v>435</v>
      </c>
      <c r="M468" s="298" t="s">
        <v>10</v>
      </c>
      <c r="N468" s="298" t="s">
        <v>10</v>
      </c>
      <c r="O468" s="298" t="s">
        <v>10</v>
      </c>
      <c r="P468" s="299">
        <v>41.03781</v>
      </c>
      <c r="Q468" s="299">
        <v>7.711015</v>
      </c>
      <c r="R468" s="299">
        <v>0.4366508</v>
      </c>
      <c r="S468" s="299">
        <v>0.0002272915</v>
      </c>
      <c r="T468" s="299">
        <v>0.0007832726</v>
      </c>
      <c r="U468" s="299">
        <v>8.215819E-06</v>
      </c>
      <c r="V468" s="299">
        <v>0.002117124</v>
      </c>
      <c r="W468" s="299">
        <v>8.71938E-08</v>
      </c>
      <c r="X468" s="299">
        <v>1.232491E-06</v>
      </c>
      <c r="Y468" s="299">
        <v>3.70764E-06</v>
      </c>
      <c r="Z468" s="299">
        <v>1.412726E-05</v>
      </c>
    </row>
    <row r="469" spans="1:26" s="298" customFormat="1" ht="12.75">
      <c r="A469" s="298">
        <v>2005</v>
      </c>
      <c r="B469" s="298" t="s">
        <v>427</v>
      </c>
      <c r="C469" s="298" t="s">
        <v>428</v>
      </c>
      <c r="D469" s="298">
        <v>2260004075</v>
      </c>
      <c r="E469" s="298" t="s">
        <v>462</v>
      </c>
      <c r="F469" s="298" t="s">
        <v>430</v>
      </c>
      <c r="G469" s="298">
        <v>2</v>
      </c>
      <c r="H469" s="298" t="s">
        <v>451</v>
      </c>
      <c r="I469" s="298" t="s">
        <v>453</v>
      </c>
      <c r="J469" s="298" t="s">
        <v>433</v>
      </c>
      <c r="K469" s="298" t="s">
        <v>455</v>
      </c>
      <c r="L469" s="298" t="s">
        <v>435</v>
      </c>
      <c r="M469" s="298" t="s">
        <v>10</v>
      </c>
      <c r="N469" s="298" t="s">
        <v>10</v>
      </c>
      <c r="O469" s="298" t="s">
        <v>10</v>
      </c>
      <c r="P469" s="299">
        <v>1257.762</v>
      </c>
      <c r="Q469" s="299">
        <v>14.81408</v>
      </c>
      <c r="R469" s="299">
        <v>1.341521</v>
      </c>
      <c r="S469" s="299">
        <v>0.00103937</v>
      </c>
      <c r="T469" s="299">
        <v>0.003130465</v>
      </c>
      <c r="U469" s="299">
        <v>1.213438E-05</v>
      </c>
      <c r="V469" s="299">
        <v>0.004067328</v>
      </c>
      <c r="W469" s="299">
        <v>1.67513E-07</v>
      </c>
      <c r="X469" s="299">
        <v>2.120303E-05</v>
      </c>
      <c r="Y469" s="299">
        <v>6.107458E-06</v>
      </c>
      <c r="Z469" s="299">
        <v>6.460187E-05</v>
      </c>
    </row>
    <row r="470" spans="1:26" s="298" customFormat="1" ht="12.75">
      <c r="A470" s="298">
        <v>2005</v>
      </c>
      <c r="B470" s="298" t="s">
        <v>427</v>
      </c>
      <c r="C470" s="298" t="s">
        <v>428</v>
      </c>
      <c r="D470" s="298">
        <v>2260004075</v>
      </c>
      <c r="E470" s="298" t="s">
        <v>462</v>
      </c>
      <c r="F470" s="298" t="s">
        <v>430</v>
      </c>
      <c r="G470" s="298">
        <v>15</v>
      </c>
      <c r="H470" s="298" t="s">
        <v>451</v>
      </c>
      <c r="I470" s="298" t="s">
        <v>452</v>
      </c>
      <c r="J470" s="298" t="s">
        <v>433</v>
      </c>
      <c r="K470" s="298" t="s">
        <v>455</v>
      </c>
      <c r="L470" s="298" t="s">
        <v>435</v>
      </c>
      <c r="M470" s="298" t="s">
        <v>10</v>
      </c>
      <c r="N470" s="298" t="s">
        <v>10</v>
      </c>
      <c r="O470" s="298" t="s">
        <v>10</v>
      </c>
      <c r="P470" s="299">
        <v>17.85615</v>
      </c>
      <c r="Q470" s="299">
        <v>3.355175</v>
      </c>
      <c r="R470" s="299">
        <v>0.9499652</v>
      </c>
      <c r="S470" s="299">
        <v>0.0004944892</v>
      </c>
      <c r="T470" s="299">
        <v>0.001704067</v>
      </c>
      <c r="U470" s="299">
        <v>1.787411E-05</v>
      </c>
      <c r="V470" s="299">
        <v>0.004605956</v>
      </c>
      <c r="W470" s="299">
        <v>1.896964E-07</v>
      </c>
      <c r="X470" s="299">
        <v>2.681373E-06</v>
      </c>
      <c r="Y470" s="299">
        <v>3.805327E-06</v>
      </c>
      <c r="Z470" s="299">
        <v>3.073489E-05</v>
      </c>
    </row>
    <row r="471" spans="1:26" s="298" customFormat="1" ht="12.75">
      <c r="A471" s="298">
        <v>2005</v>
      </c>
      <c r="B471" s="298" t="s">
        <v>427</v>
      </c>
      <c r="C471" s="298" t="s">
        <v>428</v>
      </c>
      <c r="D471" s="298">
        <v>2260004075</v>
      </c>
      <c r="E471" s="298" t="s">
        <v>462</v>
      </c>
      <c r="F471" s="298" t="s">
        <v>430</v>
      </c>
      <c r="G471" s="298">
        <v>15</v>
      </c>
      <c r="H471" s="298" t="s">
        <v>451</v>
      </c>
      <c r="I471" s="298" t="s">
        <v>453</v>
      </c>
      <c r="J471" s="298" t="s">
        <v>433</v>
      </c>
      <c r="K471" s="298" t="s">
        <v>455</v>
      </c>
      <c r="L471" s="298" t="s">
        <v>435</v>
      </c>
      <c r="M471" s="298" t="s">
        <v>10</v>
      </c>
      <c r="N471" s="298" t="s">
        <v>10</v>
      </c>
      <c r="O471" s="298" t="s">
        <v>10</v>
      </c>
      <c r="P471" s="299">
        <v>547.5884</v>
      </c>
      <c r="Q471" s="299">
        <v>6.449565</v>
      </c>
      <c r="R471" s="299">
        <v>2.552826</v>
      </c>
      <c r="S471" s="299">
        <v>0.001835554</v>
      </c>
      <c r="T471" s="299">
        <v>0.005593119</v>
      </c>
      <c r="U471" s="299">
        <v>2.501535E-05</v>
      </c>
      <c r="V471" s="299">
        <v>0.00885391</v>
      </c>
      <c r="W471" s="299">
        <v>3.646485E-07</v>
      </c>
      <c r="X471" s="299">
        <v>5.021585E-05</v>
      </c>
      <c r="Y471" s="299">
        <v>6.05125E-06</v>
      </c>
      <c r="Z471" s="299">
        <v>0.0001140885</v>
      </c>
    </row>
    <row r="472" spans="1:26" s="298" customFormat="1" ht="12.75">
      <c r="A472" s="298">
        <v>2005</v>
      </c>
      <c r="B472" s="298" t="s">
        <v>427</v>
      </c>
      <c r="C472" s="298" t="s">
        <v>428</v>
      </c>
      <c r="D472" s="298">
        <v>2265004010</v>
      </c>
      <c r="E472" s="298" t="s">
        <v>450</v>
      </c>
      <c r="F472" s="298" t="s">
        <v>439</v>
      </c>
      <c r="G472" s="298">
        <v>5</v>
      </c>
      <c r="H472" s="298" t="s">
        <v>451</v>
      </c>
      <c r="I472" s="298" t="s">
        <v>452</v>
      </c>
      <c r="J472" s="298" t="s">
        <v>433</v>
      </c>
      <c r="K472" s="298" t="s">
        <v>434</v>
      </c>
      <c r="L472" s="298" t="s">
        <v>435</v>
      </c>
      <c r="M472" s="298" t="s">
        <v>10</v>
      </c>
      <c r="N472" s="298" t="s">
        <v>10</v>
      </c>
      <c r="O472" s="298" t="s">
        <v>10</v>
      </c>
      <c r="P472" s="299">
        <v>24606.29</v>
      </c>
      <c r="Q472" s="299">
        <v>15407.27</v>
      </c>
      <c r="R472" s="299">
        <v>1834.956</v>
      </c>
      <c r="S472" s="299">
        <v>0.2541647</v>
      </c>
      <c r="T472" s="299">
        <v>3.969262</v>
      </c>
      <c r="U472" s="299">
        <v>0.1113203</v>
      </c>
      <c r="V472" s="299">
        <v>10.50255</v>
      </c>
      <c r="W472" s="299">
        <v>0.0003626748</v>
      </c>
      <c r="X472" s="299">
        <v>0.0331226</v>
      </c>
      <c r="Y472" s="299">
        <v>0.02013926</v>
      </c>
      <c r="Z472" s="299">
        <v>0.01446682</v>
      </c>
    </row>
    <row r="473" spans="1:26" s="298" customFormat="1" ht="12.75">
      <c r="A473" s="298">
        <v>2005</v>
      </c>
      <c r="B473" s="298" t="s">
        <v>427</v>
      </c>
      <c r="C473" s="298" t="s">
        <v>428</v>
      </c>
      <c r="D473" s="298">
        <v>2265004010</v>
      </c>
      <c r="E473" s="298" t="s">
        <v>450</v>
      </c>
      <c r="F473" s="298" t="s">
        <v>439</v>
      </c>
      <c r="G473" s="298">
        <v>5</v>
      </c>
      <c r="H473" s="298" t="s">
        <v>451</v>
      </c>
      <c r="I473" s="298" t="s">
        <v>453</v>
      </c>
      <c r="J473" s="298" t="s">
        <v>433</v>
      </c>
      <c r="K473" s="298" t="s">
        <v>434</v>
      </c>
      <c r="L473" s="298" t="s">
        <v>435</v>
      </c>
      <c r="M473" s="298" t="s">
        <v>10</v>
      </c>
      <c r="N473" s="298" t="s">
        <v>10</v>
      </c>
      <c r="O473" s="298" t="s">
        <v>10</v>
      </c>
      <c r="P473" s="299">
        <v>390083.8</v>
      </c>
      <c r="Q473" s="299">
        <v>16561.41</v>
      </c>
      <c r="R473" s="299">
        <v>2766.341</v>
      </c>
      <c r="S473" s="299">
        <v>0.4485826</v>
      </c>
      <c r="T473" s="299">
        <v>8.717122</v>
      </c>
      <c r="U473" s="299">
        <v>0.07584645</v>
      </c>
      <c r="V473" s="299">
        <v>11.28928</v>
      </c>
      <c r="W473" s="299">
        <v>0.0003898423</v>
      </c>
      <c r="X473" s="299">
        <v>0.02688873</v>
      </c>
      <c r="Y473" s="299">
        <v>0.01693004</v>
      </c>
      <c r="Z473" s="299">
        <v>0.02553292</v>
      </c>
    </row>
    <row r="474" spans="1:26" s="298" customFormat="1" ht="12.75">
      <c r="A474" s="298">
        <v>2005</v>
      </c>
      <c r="B474" s="298" t="s">
        <v>427</v>
      </c>
      <c r="C474" s="298" t="s">
        <v>428</v>
      </c>
      <c r="D474" s="298">
        <v>2265004015</v>
      </c>
      <c r="E474" s="298" t="s">
        <v>489</v>
      </c>
      <c r="F474" s="298" t="s">
        <v>439</v>
      </c>
      <c r="G474" s="298">
        <v>5</v>
      </c>
      <c r="H474" s="298" t="s">
        <v>451</v>
      </c>
      <c r="I474" s="298" t="s">
        <v>452</v>
      </c>
      <c r="J474" s="298" t="s">
        <v>433</v>
      </c>
      <c r="K474" s="298" t="s">
        <v>434</v>
      </c>
      <c r="L474" s="298" t="s">
        <v>435</v>
      </c>
      <c r="M474" s="298" t="s">
        <v>10</v>
      </c>
      <c r="N474" s="298" t="s">
        <v>10</v>
      </c>
      <c r="O474" s="298" t="s">
        <v>10</v>
      </c>
      <c r="P474" s="299">
        <v>2553.637</v>
      </c>
      <c r="Q474" s="299">
        <v>390.9979</v>
      </c>
      <c r="R474" s="299">
        <v>58.52855</v>
      </c>
      <c r="S474" s="299">
        <v>0.00737995</v>
      </c>
      <c r="T474" s="299">
        <v>0.1530913</v>
      </c>
      <c r="U474" s="299">
        <v>0.00261056</v>
      </c>
      <c r="V474" s="299">
        <v>0.2961427</v>
      </c>
      <c r="W474" s="299">
        <v>1.022642E-05</v>
      </c>
      <c r="X474" s="299">
        <v>0.0007789914</v>
      </c>
      <c r="Y474" s="299">
        <v>0.0004892842</v>
      </c>
      <c r="Z474" s="299">
        <v>0.0004192672</v>
      </c>
    </row>
    <row r="475" spans="1:26" s="298" customFormat="1" ht="12.75">
      <c r="A475" s="298">
        <v>2005</v>
      </c>
      <c r="B475" s="298" t="s">
        <v>427</v>
      </c>
      <c r="C475" s="298" t="s">
        <v>428</v>
      </c>
      <c r="D475" s="298">
        <v>2265004015</v>
      </c>
      <c r="E475" s="298" t="s">
        <v>489</v>
      </c>
      <c r="F475" s="298" t="s">
        <v>439</v>
      </c>
      <c r="G475" s="298">
        <v>5</v>
      </c>
      <c r="H475" s="298" t="s">
        <v>451</v>
      </c>
      <c r="I475" s="298" t="s">
        <v>453</v>
      </c>
      <c r="J475" s="298" t="s">
        <v>433</v>
      </c>
      <c r="K475" s="298" t="s">
        <v>434</v>
      </c>
      <c r="L475" s="298" t="s">
        <v>435</v>
      </c>
      <c r="M475" s="298" t="s">
        <v>10</v>
      </c>
      <c r="N475" s="298" t="s">
        <v>10</v>
      </c>
      <c r="O475" s="298" t="s">
        <v>10</v>
      </c>
      <c r="P475" s="299">
        <v>9918.933</v>
      </c>
      <c r="Q475" s="299">
        <v>489.0408</v>
      </c>
      <c r="R475" s="299">
        <v>92.83971</v>
      </c>
      <c r="S475" s="299">
        <v>0.01599648</v>
      </c>
      <c r="T475" s="299">
        <v>0.2956594</v>
      </c>
      <c r="U475" s="299">
        <v>0.002481141</v>
      </c>
      <c r="V475" s="299">
        <v>0.3704006</v>
      </c>
      <c r="W475" s="299">
        <v>1.27907E-05</v>
      </c>
      <c r="X475" s="299">
        <v>0.0009190518</v>
      </c>
      <c r="Y475" s="299">
        <v>0.000528034</v>
      </c>
      <c r="Z475" s="299">
        <v>0.0009087868</v>
      </c>
    </row>
    <row r="476" spans="1:26" s="298" customFormat="1" ht="12.75">
      <c r="A476" s="298">
        <v>2005</v>
      </c>
      <c r="B476" s="298" t="s">
        <v>427</v>
      </c>
      <c r="C476" s="298" t="s">
        <v>428</v>
      </c>
      <c r="D476" s="298">
        <v>2265004025</v>
      </c>
      <c r="E476" s="298" t="s">
        <v>457</v>
      </c>
      <c r="F476" s="298" t="s">
        <v>439</v>
      </c>
      <c r="G476" s="298">
        <v>5</v>
      </c>
      <c r="H476" s="298" t="s">
        <v>451</v>
      </c>
      <c r="I476" s="298" t="s">
        <v>452</v>
      </c>
      <c r="J476" s="298" t="s">
        <v>437</v>
      </c>
      <c r="K476" s="298" t="s">
        <v>434</v>
      </c>
      <c r="L476" s="298" t="s">
        <v>435</v>
      </c>
      <c r="M476" s="298" t="s">
        <v>10</v>
      </c>
      <c r="N476" s="298" t="s">
        <v>10</v>
      </c>
      <c r="O476" s="298" t="s">
        <v>10</v>
      </c>
      <c r="P476" s="299">
        <v>4491.708</v>
      </c>
      <c r="Q476" s="299">
        <v>1669.532</v>
      </c>
      <c r="R476" s="299">
        <v>50.92673</v>
      </c>
      <c r="S476" s="299">
        <v>0.006607825</v>
      </c>
      <c r="T476" s="299">
        <v>0.1156786</v>
      </c>
      <c r="U476" s="299">
        <v>0.002889024</v>
      </c>
      <c r="V476" s="299">
        <v>0.2845141</v>
      </c>
      <c r="W476" s="299">
        <v>9.824861E-06</v>
      </c>
      <c r="X476" s="299">
        <v>9.275332E-05</v>
      </c>
      <c r="Y476" s="299">
        <v>0.001016879</v>
      </c>
      <c r="Z476" s="299">
        <v>0.0003754015</v>
      </c>
    </row>
    <row r="477" spans="1:26" s="298" customFormat="1" ht="12.75">
      <c r="A477" s="298">
        <v>2005</v>
      </c>
      <c r="B477" s="298" t="s">
        <v>427</v>
      </c>
      <c r="C477" s="298" t="s">
        <v>428</v>
      </c>
      <c r="D477" s="298">
        <v>2265004025</v>
      </c>
      <c r="E477" s="298" t="s">
        <v>457</v>
      </c>
      <c r="F477" s="298" t="s">
        <v>439</v>
      </c>
      <c r="G477" s="298">
        <v>5</v>
      </c>
      <c r="H477" s="298" t="s">
        <v>451</v>
      </c>
      <c r="I477" s="298" t="s">
        <v>453</v>
      </c>
      <c r="J477" s="298" t="s">
        <v>437</v>
      </c>
      <c r="K477" s="298" t="s">
        <v>434</v>
      </c>
      <c r="L477" s="298" t="s">
        <v>435</v>
      </c>
      <c r="M477" s="298" t="s">
        <v>10</v>
      </c>
      <c r="N477" s="298" t="s">
        <v>10</v>
      </c>
      <c r="O477" s="298" t="s">
        <v>10</v>
      </c>
      <c r="P477" s="299">
        <v>20927.61</v>
      </c>
      <c r="Q477" s="299">
        <v>1232.44</v>
      </c>
      <c r="R477" s="299">
        <v>57.87103</v>
      </c>
      <c r="S477" s="299">
        <v>0.01218867</v>
      </c>
      <c r="T477" s="299">
        <v>0.1921961</v>
      </c>
      <c r="U477" s="299">
        <v>0.001366689</v>
      </c>
      <c r="V477" s="299">
        <v>0.2100269</v>
      </c>
      <c r="W477" s="299">
        <v>7.252664E-06</v>
      </c>
      <c r="X477" s="299">
        <v>0.0008947785</v>
      </c>
      <c r="Y477" s="299">
        <v>0.0005905822</v>
      </c>
      <c r="Z477" s="299">
        <v>0.0006924585</v>
      </c>
    </row>
    <row r="478" spans="1:26" s="298" customFormat="1" ht="12.75">
      <c r="A478" s="298">
        <v>2005</v>
      </c>
      <c r="B478" s="298" t="s">
        <v>427</v>
      </c>
      <c r="C478" s="298" t="s">
        <v>428</v>
      </c>
      <c r="D478" s="298">
        <v>2265004030</v>
      </c>
      <c r="E478" s="298" t="s">
        <v>458</v>
      </c>
      <c r="F478" s="298" t="s">
        <v>439</v>
      </c>
      <c r="G478" s="298">
        <v>5</v>
      </c>
      <c r="H478" s="298" t="s">
        <v>451</v>
      </c>
      <c r="I478" s="298" t="s">
        <v>452</v>
      </c>
      <c r="J478" s="298" t="s">
        <v>433</v>
      </c>
      <c r="K478" s="298" t="s">
        <v>434</v>
      </c>
      <c r="L478" s="298" t="s">
        <v>437</v>
      </c>
      <c r="M478" s="298" t="s">
        <v>10</v>
      </c>
      <c r="N478" s="298" t="s">
        <v>10</v>
      </c>
      <c r="O478" s="298" t="s">
        <v>10</v>
      </c>
      <c r="P478" s="299">
        <v>1144.673</v>
      </c>
      <c r="Q478" s="299">
        <v>194.7047</v>
      </c>
      <c r="R478" s="299">
        <v>12.93313</v>
      </c>
      <c r="S478" s="299">
        <v>0.00127905</v>
      </c>
      <c r="T478" s="299">
        <v>0.03409451</v>
      </c>
      <c r="U478" s="299">
        <v>0.0005590991</v>
      </c>
      <c r="V478" s="299">
        <v>0.06636139</v>
      </c>
      <c r="W478" s="299">
        <v>2.291596E-06</v>
      </c>
      <c r="X478" s="299">
        <v>0.0001554906</v>
      </c>
      <c r="Y478" s="299">
        <v>0.0001554676</v>
      </c>
      <c r="Z478" s="299">
        <v>7.266496E-05</v>
      </c>
    </row>
    <row r="479" spans="1:26" s="298" customFormat="1" ht="12.75">
      <c r="A479" s="298">
        <v>2005</v>
      </c>
      <c r="B479" s="298" t="s">
        <v>427</v>
      </c>
      <c r="C479" s="298" t="s">
        <v>428</v>
      </c>
      <c r="D479" s="298">
        <v>2265004030</v>
      </c>
      <c r="E479" s="298" t="s">
        <v>458</v>
      </c>
      <c r="F479" s="298" t="s">
        <v>439</v>
      </c>
      <c r="G479" s="298">
        <v>5</v>
      </c>
      <c r="H479" s="298" t="s">
        <v>451</v>
      </c>
      <c r="I479" s="298" t="s">
        <v>453</v>
      </c>
      <c r="J479" s="298" t="s">
        <v>433</v>
      </c>
      <c r="K479" s="298" t="s">
        <v>434</v>
      </c>
      <c r="L479" s="298" t="s">
        <v>437</v>
      </c>
      <c r="M479" s="298" t="s">
        <v>10</v>
      </c>
      <c r="N479" s="298" t="s">
        <v>10</v>
      </c>
      <c r="O479" s="298" t="s">
        <v>10</v>
      </c>
      <c r="P479" s="299">
        <v>983.6542</v>
      </c>
      <c r="Q479" s="299">
        <v>12.93277</v>
      </c>
      <c r="R479" s="299">
        <v>1.130077</v>
      </c>
      <c r="S479" s="299">
        <v>0.0001650965</v>
      </c>
      <c r="T479" s="299">
        <v>0.00373479</v>
      </c>
      <c r="U479" s="299">
        <v>2.589799E-05</v>
      </c>
      <c r="V479" s="299">
        <v>0.004407888</v>
      </c>
      <c r="W479" s="299">
        <v>1.522135E-07</v>
      </c>
      <c r="X479" s="299">
        <v>8.736235E-06</v>
      </c>
      <c r="Y479" s="299">
        <v>8.505278E-06</v>
      </c>
      <c r="Z479" s="299">
        <v>9.379406E-06</v>
      </c>
    </row>
    <row r="480" spans="1:26" s="298" customFormat="1" ht="12.75">
      <c r="A480" s="298">
        <v>2005</v>
      </c>
      <c r="B480" s="298" t="s">
        <v>427</v>
      </c>
      <c r="C480" s="298" t="s">
        <v>428</v>
      </c>
      <c r="D480" s="298">
        <v>2265004035</v>
      </c>
      <c r="E480" s="298" t="s">
        <v>459</v>
      </c>
      <c r="F480" s="298" t="s">
        <v>439</v>
      </c>
      <c r="G480" s="298">
        <v>5</v>
      </c>
      <c r="H480" s="298" t="s">
        <v>451</v>
      </c>
      <c r="I480" s="298" t="s">
        <v>452</v>
      </c>
      <c r="J480" s="298" t="s">
        <v>433</v>
      </c>
      <c r="K480" s="298" t="s">
        <v>434</v>
      </c>
      <c r="L480" s="298" t="s">
        <v>437</v>
      </c>
      <c r="M480" s="298" t="s">
        <v>10</v>
      </c>
      <c r="N480" s="298" t="s">
        <v>10</v>
      </c>
      <c r="O480" s="298" t="s">
        <v>10</v>
      </c>
      <c r="P480" s="299">
        <v>0</v>
      </c>
      <c r="Q480" s="299">
        <v>0</v>
      </c>
      <c r="R480" s="299">
        <v>0</v>
      </c>
      <c r="S480" s="299">
        <v>0</v>
      </c>
      <c r="T480" s="299">
        <v>0</v>
      </c>
      <c r="U480" s="299">
        <v>0</v>
      </c>
      <c r="V480" s="299">
        <v>0</v>
      </c>
      <c r="W480" s="299">
        <v>0</v>
      </c>
      <c r="X480" s="299">
        <v>0</v>
      </c>
      <c r="Y480" s="299">
        <v>0</v>
      </c>
      <c r="Z480" s="299">
        <v>0</v>
      </c>
    </row>
    <row r="481" spans="1:26" s="298" customFormat="1" ht="12.75">
      <c r="A481" s="298">
        <v>2005</v>
      </c>
      <c r="B481" s="298" t="s">
        <v>427</v>
      </c>
      <c r="C481" s="298" t="s">
        <v>428</v>
      </c>
      <c r="D481" s="298">
        <v>2265004035</v>
      </c>
      <c r="E481" s="298" t="s">
        <v>459</v>
      </c>
      <c r="F481" s="298" t="s">
        <v>439</v>
      </c>
      <c r="G481" s="298">
        <v>5</v>
      </c>
      <c r="H481" s="298" t="s">
        <v>451</v>
      </c>
      <c r="I481" s="298" t="s">
        <v>453</v>
      </c>
      <c r="J481" s="298" t="s">
        <v>433</v>
      </c>
      <c r="K481" s="298" t="s">
        <v>434</v>
      </c>
      <c r="L481" s="298" t="s">
        <v>437</v>
      </c>
      <c r="M481" s="298" t="s">
        <v>10</v>
      </c>
      <c r="N481" s="298" t="s">
        <v>10</v>
      </c>
      <c r="O481" s="298" t="s">
        <v>10</v>
      </c>
      <c r="P481" s="299">
        <v>0</v>
      </c>
      <c r="Q481" s="299">
        <v>0</v>
      </c>
      <c r="R481" s="299">
        <v>0</v>
      </c>
      <c r="S481" s="299">
        <v>0</v>
      </c>
      <c r="T481" s="299">
        <v>0</v>
      </c>
      <c r="U481" s="299">
        <v>0</v>
      </c>
      <c r="V481" s="299">
        <v>0</v>
      </c>
      <c r="W481" s="299">
        <v>0</v>
      </c>
      <c r="X481" s="299">
        <v>0</v>
      </c>
      <c r="Y481" s="299">
        <v>0</v>
      </c>
      <c r="Z481" s="299">
        <v>0</v>
      </c>
    </row>
    <row r="482" spans="1:26" s="298" customFormat="1" ht="12.75">
      <c r="A482" s="298">
        <v>2005</v>
      </c>
      <c r="B482" s="298" t="s">
        <v>427</v>
      </c>
      <c r="C482" s="298" t="s">
        <v>428</v>
      </c>
      <c r="D482" s="298">
        <v>2265004035</v>
      </c>
      <c r="E482" s="298" t="s">
        <v>459</v>
      </c>
      <c r="F482" s="298" t="s">
        <v>439</v>
      </c>
      <c r="G482" s="298">
        <v>15</v>
      </c>
      <c r="H482" s="298" t="s">
        <v>451</v>
      </c>
      <c r="I482" s="298" t="s">
        <v>452</v>
      </c>
      <c r="J482" s="298" t="s">
        <v>433</v>
      </c>
      <c r="K482" s="298" t="s">
        <v>434</v>
      </c>
      <c r="L482" s="298" t="s">
        <v>437</v>
      </c>
      <c r="M482" s="298" t="s">
        <v>10</v>
      </c>
      <c r="N482" s="298" t="s">
        <v>10</v>
      </c>
      <c r="O482" s="298" t="s">
        <v>10</v>
      </c>
      <c r="P482" s="299">
        <v>0</v>
      </c>
      <c r="Q482" s="299">
        <v>0</v>
      </c>
      <c r="R482" s="299">
        <v>0</v>
      </c>
      <c r="S482" s="299">
        <v>0</v>
      </c>
      <c r="T482" s="299">
        <v>0</v>
      </c>
      <c r="U482" s="299">
        <v>0</v>
      </c>
      <c r="V482" s="299">
        <v>0</v>
      </c>
      <c r="W482" s="299">
        <v>0</v>
      </c>
      <c r="X482" s="299">
        <v>0</v>
      </c>
      <c r="Y482" s="299">
        <v>0</v>
      </c>
      <c r="Z482" s="299">
        <v>0</v>
      </c>
    </row>
    <row r="483" spans="1:26" s="298" customFormat="1" ht="12.75">
      <c r="A483" s="298">
        <v>2005</v>
      </c>
      <c r="B483" s="298" t="s">
        <v>427</v>
      </c>
      <c r="C483" s="298" t="s">
        <v>428</v>
      </c>
      <c r="D483" s="298">
        <v>2265004035</v>
      </c>
      <c r="E483" s="298" t="s">
        <v>459</v>
      </c>
      <c r="F483" s="298" t="s">
        <v>439</v>
      </c>
      <c r="G483" s="298">
        <v>15</v>
      </c>
      <c r="H483" s="298" t="s">
        <v>451</v>
      </c>
      <c r="I483" s="298" t="s">
        <v>453</v>
      </c>
      <c r="J483" s="298" t="s">
        <v>433</v>
      </c>
      <c r="K483" s="298" t="s">
        <v>434</v>
      </c>
      <c r="L483" s="298" t="s">
        <v>437</v>
      </c>
      <c r="M483" s="298" t="s">
        <v>10</v>
      </c>
      <c r="N483" s="298" t="s">
        <v>10</v>
      </c>
      <c r="O483" s="298" t="s">
        <v>10</v>
      </c>
      <c r="P483" s="299">
        <v>0</v>
      </c>
      <c r="Q483" s="299">
        <v>0</v>
      </c>
      <c r="R483" s="299">
        <v>0</v>
      </c>
      <c r="S483" s="299">
        <v>0</v>
      </c>
      <c r="T483" s="299">
        <v>0</v>
      </c>
      <c r="U483" s="299">
        <v>0</v>
      </c>
      <c r="V483" s="299">
        <v>0</v>
      </c>
      <c r="W483" s="299">
        <v>0</v>
      </c>
      <c r="X483" s="299">
        <v>0</v>
      </c>
      <c r="Y483" s="299">
        <v>0</v>
      </c>
      <c r="Z483" s="299">
        <v>0</v>
      </c>
    </row>
    <row r="484" spans="1:26" s="298" customFormat="1" ht="12.75">
      <c r="A484" s="298">
        <v>2005</v>
      </c>
      <c r="B484" s="298" t="s">
        <v>427</v>
      </c>
      <c r="C484" s="298" t="s">
        <v>428</v>
      </c>
      <c r="D484" s="298">
        <v>2265004035</v>
      </c>
      <c r="E484" s="298" t="s">
        <v>459</v>
      </c>
      <c r="F484" s="298" t="s">
        <v>439</v>
      </c>
      <c r="G484" s="298">
        <v>25</v>
      </c>
      <c r="H484" s="298" t="s">
        <v>451</v>
      </c>
      <c r="I484" s="298" t="s">
        <v>452</v>
      </c>
      <c r="J484" s="298" t="s">
        <v>433</v>
      </c>
      <c r="K484" s="298" t="s">
        <v>434</v>
      </c>
      <c r="L484" s="298" t="s">
        <v>437</v>
      </c>
      <c r="M484" s="298" t="s">
        <v>10</v>
      </c>
      <c r="N484" s="298" t="s">
        <v>10</v>
      </c>
      <c r="O484" s="298" t="s">
        <v>10</v>
      </c>
      <c r="P484" s="299">
        <v>0</v>
      </c>
      <c r="Q484" s="299">
        <v>0</v>
      </c>
      <c r="R484" s="299">
        <v>0</v>
      </c>
      <c r="S484" s="299">
        <v>0</v>
      </c>
      <c r="T484" s="299">
        <v>0</v>
      </c>
      <c r="U484" s="299">
        <v>0</v>
      </c>
      <c r="V484" s="299">
        <v>0</v>
      </c>
      <c r="W484" s="299">
        <v>0</v>
      </c>
      <c r="X484" s="299">
        <v>0</v>
      </c>
      <c r="Y484" s="299">
        <v>0</v>
      </c>
      <c r="Z484" s="299">
        <v>0</v>
      </c>
    </row>
    <row r="485" spans="1:26" s="298" customFormat="1" ht="12.75">
      <c r="A485" s="298">
        <v>2005</v>
      </c>
      <c r="B485" s="298" t="s">
        <v>427</v>
      </c>
      <c r="C485" s="298" t="s">
        <v>428</v>
      </c>
      <c r="D485" s="298">
        <v>2265004035</v>
      </c>
      <c r="E485" s="298" t="s">
        <v>459</v>
      </c>
      <c r="F485" s="298" t="s">
        <v>439</v>
      </c>
      <c r="G485" s="298">
        <v>25</v>
      </c>
      <c r="H485" s="298" t="s">
        <v>451</v>
      </c>
      <c r="I485" s="298" t="s">
        <v>453</v>
      </c>
      <c r="J485" s="298" t="s">
        <v>433</v>
      </c>
      <c r="K485" s="298" t="s">
        <v>434</v>
      </c>
      <c r="L485" s="298" t="s">
        <v>437</v>
      </c>
      <c r="M485" s="298" t="s">
        <v>10</v>
      </c>
      <c r="N485" s="298" t="s">
        <v>10</v>
      </c>
      <c r="O485" s="298" t="s">
        <v>10</v>
      </c>
      <c r="P485" s="299">
        <v>0</v>
      </c>
      <c r="Q485" s="299">
        <v>0</v>
      </c>
      <c r="R485" s="299">
        <v>0</v>
      </c>
      <c r="S485" s="299">
        <v>0</v>
      </c>
      <c r="T485" s="299">
        <v>0</v>
      </c>
      <c r="U485" s="299">
        <v>0</v>
      </c>
      <c r="V485" s="299">
        <v>0</v>
      </c>
      <c r="W485" s="299">
        <v>0</v>
      </c>
      <c r="X485" s="299">
        <v>0</v>
      </c>
      <c r="Y485" s="299">
        <v>0</v>
      </c>
      <c r="Z485" s="299">
        <v>0</v>
      </c>
    </row>
    <row r="486" spans="1:26" s="298" customFormat="1" ht="12.75">
      <c r="A486" s="298">
        <v>2005</v>
      </c>
      <c r="B486" s="298" t="s">
        <v>427</v>
      </c>
      <c r="C486" s="298" t="s">
        <v>428</v>
      </c>
      <c r="D486" s="298">
        <v>2265004040</v>
      </c>
      <c r="E486" s="298" t="s">
        <v>490</v>
      </c>
      <c r="F486" s="298" t="s">
        <v>439</v>
      </c>
      <c r="G486" s="298">
        <v>15</v>
      </c>
      <c r="H486" s="298" t="s">
        <v>451</v>
      </c>
      <c r="I486" s="298" t="s">
        <v>452</v>
      </c>
      <c r="J486" s="298" t="s">
        <v>433</v>
      </c>
      <c r="K486" s="298" t="s">
        <v>434</v>
      </c>
      <c r="L486" s="298" t="s">
        <v>435</v>
      </c>
      <c r="M486" s="298" t="s">
        <v>10</v>
      </c>
      <c r="N486" s="298" t="s">
        <v>10</v>
      </c>
      <c r="O486" s="298" t="s">
        <v>10</v>
      </c>
      <c r="P486" s="299">
        <v>13473.04</v>
      </c>
      <c r="Q486" s="299">
        <v>10015.64</v>
      </c>
      <c r="R486" s="299">
        <v>3320.144</v>
      </c>
      <c r="S486" s="299">
        <v>0.2211757</v>
      </c>
      <c r="T486" s="299">
        <v>9.535061</v>
      </c>
      <c r="U486" s="299">
        <v>0.159483</v>
      </c>
      <c r="V486" s="299">
        <v>16.21479</v>
      </c>
      <c r="W486" s="299">
        <v>0.0004623277</v>
      </c>
      <c r="X486" s="299">
        <v>0.007521544</v>
      </c>
      <c r="Y486" s="299">
        <v>0.01994207</v>
      </c>
      <c r="Z486" s="299">
        <v>0.01256209</v>
      </c>
    </row>
    <row r="487" spans="1:26" s="298" customFormat="1" ht="12.75">
      <c r="A487" s="298">
        <v>2005</v>
      </c>
      <c r="B487" s="298" t="s">
        <v>427</v>
      </c>
      <c r="C487" s="298" t="s">
        <v>428</v>
      </c>
      <c r="D487" s="298">
        <v>2265004040</v>
      </c>
      <c r="E487" s="298" t="s">
        <v>490</v>
      </c>
      <c r="F487" s="298" t="s">
        <v>439</v>
      </c>
      <c r="G487" s="298">
        <v>15</v>
      </c>
      <c r="H487" s="298" t="s">
        <v>451</v>
      </c>
      <c r="I487" s="298" t="s">
        <v>453</v>
      </c>
      <c r="J487" s="298" t="s">
        <v>433</v>
      </c>
      <c r="K487" s="298" t="s">
        <v>434</v>
      </c>
      <c r="L487" s="298" t="s">
        <v>435</v>
      </c>
      <c r="M487" s="298" t="s">
        <v>10</v>
      </c>
      <c r="N487" s="298" t="s">
        <v>10</v>
      </c>
      <c r="O487" s="298" t="s">
        <v>10</v>
      </c>
      <c r="P487" s="299">
        <v>11816.17</v>
      </c>
      <c r="Q487" s="299">
        <v>912.7117</v>
      </c>
      <c r="R487" s="299">
        <v>327.3168</v>
      </c>
      <c r="S487" s="299">
        <v>0.02599834</v>
      </c>
      <c r="T487" s="299">
        <v>1.006788</v>
      </c>
      <c r="U487" s="299">
        <v>0.01115291</v>
      </c>
      <c r="V487" s="299">
        <v>1.477632</v>
      </c>
      <c r="W487" s="299">
        <v>4.213131E-05</v>
      </c>
      <c r="X487" s="299">
        <v>0.0005861557</v>
      </c>
      <c r="Y487" s="299">
        <v>0.001577862</v>
      </c>
      <c r="Z487" s="299">
        <v>0.001477009</v>
      </c>
    </row>
    <row r="488" spans="1:26" s="298" customFormat="1" ht="12.75">
      <c r="A488" s="298">
        <v>2005</v>
      </c>
      <c r="B488" s="298" t="s">
        <v>427</v>
      </c>
      <c r="C488" s="298" t="s">
        <v>428</v>
      </c>
      <c r="D488" s="298">
        <v>2265004040</v>
      </c>
      <c r="E488" s="298" t="s">
        <v>490</v>
      </c>
      <c r="F488" s="298" t="s">
        <v>439</v>
      </c>
      <c r="G488" s="298">
        <v>25</v>
      </c>
      <c r="H488" s="298" t="s">
        <v>451</v>
      </c>
      <c r="I488" s="298" t="s">
        <v>452</v>
      </c>
      <c r="J488" s="298" t="s">
        <v>433</v>
      </c>
      <c r="K488" s="298" t="s">
        <v>434</v>
      </c>
      <c r="L488" s="298" t="s">
        <v>435</v>
      </c>
      <c r="M488" s="298" t="s">
        <v>10</v>
      </c>
      <c r="N488" s="298" t="s">
        <v>10</v>
      </c>
      <c r="O488" s="298" t="s">
        <v>10</v>
      </c>
      <c r="P488" s="299">
        <v>61.60892</v>
      </c>
      <c r="Q488" s="299">
        <v>45.79908</v>
      </c>
      <c r="R488" s="299">
        <v>29.54363</v>
      </c>
      <c r="S488" s="299">
        <v>0.002017667</v>
      </c>
      <c r="T488" s="299">
        <v>0.08741738</v>
      </c>
      <c r="U488" s="299">
        <v>0.001273358</v>
      </c>
      <c r="V488" s="299">
        <v>0.1400541</v>
      </c>
      <c r="W488" s="299">
        <v>3.549621E-06</v>
      </c>
      <c r="X488" s="299">
        <v>6.496681E-05</v>
      </c>
      <c r="Y488" s="299">
        <v>0.0001227477</v>
      </c>
      <c r="Z488" s="299">
        <v>0.0001145972</v>
      </c>
    </row>
    <row r="489" spans="1:26" s="298" customFormat="1" ht="12.75">
      <c r="A489" s="298">
        <v>2005</v>
      </c>
      <c r="B489" s="298" t="s">
        <v>427</v>
      </c>
      <c r="C489" s="298" t="s">
        <v>428</v>
      </c>
      <c r="D489" s="298">
        <v>2265004040</v>
      </c>
      <c r="E489" s="298" t="s">
        <v>490</v>
      </c>
      <c r="F489" s="298" t="s">
        <v>439</v>
      </c>
      <c r="G489" s="298">
        <v>25</v>
      </c>
      <c r="H489" s="298" t="s">
        <v>451</v>
      </c>
      <c r="I489" s="298" t="s">
        <v>453</v>
      </c>
      <c r="J489" s="298" t="s">
        <v>433</v>
      </c>
      <c r="K489" s="298" t="s">
        <v>434</v>
      </c>
      <c r="L489" s="298" t="s">
        <v>435</v>
      </c>
      <c r="M489" s="298" t="s">
        <v>10</v>
      </c>
      <c r="N489" s="298" t="s">
        <v>10</v>
      </c>
      <c r="O489" s="298" t="s">
        <v>10</v>
      </c>
      <c r="P489" s="299">
        <v>53.15075</v>
      </c>
      <c r="Q489" s="299">
        <v>4.105502</v>
      </c>
      <c r="R489" s="299">
        <v>2.806522</v>
      </c>
      <c r="S489" s="299">
        <v>0.0002073091</v>
      </c>
      <c r="T489" s="299">
        <v>0.008743579</v>
      </c>
      <c r="U489" s="299">
        <v>8.340877E-05</v>
      </c>
      <c r="V489" s="299">
        <v>0.01255467</v>
      </c>
      <c r="W489" s="299">
        <v>3.181935E-07</v>
      </c>
      <c r="X489" s="299">
        <v>4.98026E-06</v>
      </c>
      <c r="Y489" s="299">
        <v>9.292401E-06</v>
      </c>
      <c r="Z489" s="299">
        <v>1.177757E-05</v>
      </c>
    </row>
    <row r="490" spans="1:26" s="298" customFormat="1" ht="12.75">
      <c r="A490" s="298">
        <v>2005</v>
      </c>
      <c r="B490" s="298" t="s">
        <v>427</v>
      </c>
      <c r="C490" s="298" t="s">
        <v>428</v>
      </c>
      <c r="D490" s="298">
        <v>2265004045</v>
      </c>
      <c r="E490" s="298" t="s">
        <v>491</v>
      </c>
      <c r="F490" s="298" t="s">
        <v>439</v>
      </c>
      <c r="G490" s="298">
        <v>15</v>
      </c>
      <c r="H490" s="298" t="s">
        <v>451</v>
      </c>
      <c r="I490" s="298" t="s">
        <v>452</v>
      </c>
      <c r="J490" s="298" t="s">
        <v>433</v>
      </c>
      <c r="K490" s="298" t="s">
        <v>434</v>
      </c>
      <c r="L490" s="298" t="s">
        <v>435</v>
      </c>
      <c r="M490" s="298" t="s">
        <v>10</v>
      </c>
      <c r="N490" s="298" t="s">
        <v>10</v>
      </c>
      <c r="O490" s="298" t="s">
        <v>10</v>
      </c>
      <c r="P490" s="299">
        <v>617.5511</v>
      </c>
      <c r="Q490" s="299">
        <v>459.0776</v>
      </c>
      <c r="R490" s="299">
        <v>242.9578</v>
      </c>
      <c r="S490" s="299">
        <v>0.01618495</v>
      </c>
      <c r="T490" s="299">
        <v>0.6977461</v>
      </c>
      <c r="U490" s="299">
        <v>0.01167047</v>
      </c>
      <c r="V490" s="299">
        <v>1.186548</v>
      </c>
      <c r="W490" s="299">
        <v>3.38317E-05</v>
      </c>
      <c r="X490" s="299">
        <v>0.0005504033</v>
      </c>
      <c r="Y490" s="299">
        <v>0.001173021</v>
      </c>
      <c r="Z490" s="299">
        <v>0.0009192548</v>
      </c>
    </row>
    <row r="491" spans="1:26" s="298" customFormat="1" ht="12.75">
      <c r="A491" s="298">
        <v>2005</v>
      </c>
      <c r="B491" s="298" t="s">
        <v>427</v>
      </c>
      <c r="C491" s="298" t="s">
        <v>428</v>
      </c>
      <c r="D491" s="298">
        <v>2265004045</v>
      </c>
      <c r="E491" s="298" t="s">
        <v>491</v>
      </c>
      <c r="F491" s="298" t="s">
        <v>439</v>
      </c>
      <c r="G491" s="298">
        <v>15</v>
      </c>
      <c r="H491" s="298" t="s">
        <v>451</v>
      </c>
      <c r="I491" s="298" t="s">
        <v>453</v>
      </c>
      <c r="J491" s="298" t="s">
        <v>433</v>
      </c>
      <c r="K491" s="298" t="s">
        <v>434</v>
      </c>
      <c r="L491" s="298" t="s">
        <v>435</v>
      </c>
      <c r="M491" s="298" t="s">
        <v>10</v>
      </c>
      <c r="N491" s="298" t="s">
        <v>10</v>
      </c>
      <c r="O491" s="298" t="s">
        <v>10</v>
      </c>
      <c r="P491" s="299">
        <v>19968.6</v>
      </c>
      <c r="Q491" s="299">
        <v>1542.426</v>
      </c>
      <c r="R491" s="299">
        <v>883.0913</v>
      </c>
      <c r="S491" s="299">
        <v>0.07014277</v>
      </c>
      <c r="T491" s="299">
        <v>2.716284</v>
      </c>
      <c r="U491" s="299">
        <v>0.03009022</v>
      </c>
      <c r="V491" s="299">
        <v>3.98661</v>
      </c>
      <c r="W491" s="299">
        <v>0.000113669</v>
      </c>
      <c r="X491" s="299">
        <v>0.001581431</v>
      </c>
      <c r="Y491" s="299">
        <v>0.003421907</v>
      </c>
      <c r="Z491" s="299">
        <v>0.003984927</v>
      </c>
    </row>
    <row r="492" spans="1:26" s="298" customFormat="1" ht="12.75">
      <c r="A492" s="298">
        <v>2005</v>
      </c>
      <c r="B492" s="298" t="s">
        <v>427</v>
      </c>
      <c r="C492" s="298" t="s">
        <v>428</v>
      </c>
      <c r="D492" s="298">
        <v>2265004045</v>
      </c>
      <c r="E492" s="298" t="s">
        <v>491</v>
      </c>
      <c r="F492" s="298" t="s">
        <v>439</v>
      </c>
      <c r="G492" s="298">
        <v>25</v>
      </c>
      <c r="H492" s="298" t="s">
        <v>451</v>
      </c>
      <c r="I492" s="298" t="s">
        <v>452</v>
      </c>
      <c r="J492" s="298" t="s">
        <v>433</v>
      </c>
      <c r="K492" s="298" t="s">
        <v>434</v>
      </c>
      <c r="L492" s="298" t="s">
        <v>435</v>
      </c>
      <c r="M492" s="298" t="s">
        <v>10</v>
      </c>
      <c r="N492" s="298" t="s">
        <v>10</v>
      </c>
      <c r="O492" s="298" t="s">
        <v>10</v>
      </c>
      <c r="P492" s="299">
        <v>483.6822</v>
      </c>
      <c r="Q492" s="299">
        <v>359.5616</v>
      </c>
      <c r="R492" s="299">
        <v>256.3575</v>
      </c>
      <c r="S492" s="299">
        <v>0.0175078</v>
      </c>
      <c r="T492" s="299">
        <v>0.7585427</v>
      </c>
      <c r="U492" s="299">
        <v>0.01104925</v>
      </c>
      <c r="V492" s="299">
        <v>1.215285</v>
      </c>
      <c r="W492" s="299">
        <v>3.080095E-05</v>
      </c>
      <c r="X492" s="299">
        <v>0.0005637334</v>
      </c>
      <c r="Y492" s="299">
        <v>0.001016496</v>
      </c>
      <c r="Z492" s="299">
        <v>0.0009943889</v>
      </c>
    </row>
    <row r="493" spans="1:26" s="298" customFormat="1" ht="12.75">
      <c r="A493" s="298">
        <v>2005</v>
      </c>
      <c r="B493" s="298" t="s">
        <v>427</v>
      </c>
      <c r="C493" s="298" t="s">
        <v>428</v>
      </c>
      <c r="D493" s="298">
        <v>2265004045</v>
      </c>
      <c r="E493" s="298" t="s">
        <v>491</v>
      </c>
      <c r="F493" s="298" t="s">
        <v>439</v>
      </c>
      <c r="G493" s="298">
        <v>25</v>
      </c>
      <c r="H493" s="298" t="s">
        <v>451</v>
      </c>
      <c r="I493" s="298" t="s">
        <v>453</v>
      </c>
      <c r="J493" s="298" t="s">
        <v>433</v>
      </c>
      <c r="K493" s="298" t="s">
        <v>434</v>
      </c>
      <c r="L493" s="298" t="s">
        <v>435</v>
      </c>
      <c r="M493" s="298" t="s">
        <v>10</v>
      </c>
      <c r="N493" s="298" t="s">
        <v>10</v>
      </c>
      <c r="O493" s="298" t="s">
        <v>10</v>
      </c>
      <c r="P493" s="299">
        <v>15639.27</v>
      </c>
      <c r="Q493" s="299">
        <v>1208.018</v>
      </c>
      <c r="R493" s="299">
        <v>912.728</v>
      </c>
      <c r="S493" s="299">
        <v>0.06742035</v>
      </c>
      <c r="T493" s="299">
        <v>2.843558</v>
      </c>
      <c r="U493" s="299">
        <v>0.02712592</v>
      </c>
      <c r="V493" s="299">
        <v>4.082987</v>
      </c>
      <c r="W493" s="299">
        <v>0.0001034818</v>
      </c>
      <c r="X493" s="299">
        <v>0.001619663</v>
      </c>
      <c r="Y493" s="299">
        <v>0.002884104</v>
      </c>
      <c r="Z493" s="299">
        <v>0.003830262</v>
      </c>
    </row>
    <row r="494" spans="1:26" s="298" customFormat="1" ht="12.75">
      <c r="A494" s="298">
        <v>2005</v>
      </c>
      <c r="B494" s="298" t="s">
        <v>427</v>
      </c>
      <c r="C494" s="298" t="s">
        <v>428</v>
      </c>
      <c r="D494" s="298">
        <v>2265004050</v>
      </c>
      <c r="E494" s="298" t="s">
        <v>460</v>
      </c>
      <c r="F494" s="298" t="s">
        <v>439</v>
      </c>
      <c r="G494" s="298">
        <v>5</v>
      </c>
      <c r="H494" s="298" t="s">
        <v>451</v>
      </c>
      <c r="I494" s="298" t="s">
        <v>452</v>
      </c>
      <c r="J494" s="298" t="s">
        <v>437</v>
      </c>
      <c r="K494" s="298" t="s">
        <v>434</v>
      </c>
      <c r="L494" s="298" t="s">
        <v>435</v>
      </c>
      <c r="M494" s="298" t="s">
        <v>10</v>
      </c>
      <c r="N494" s="298" t="s">
        <v>10</v>
      </c>
      <c r="O494" s="298" t="s">
        <v>10</v>
      </c>
      <c r="P494" s="299">
        <v>485.0397</v>
      </c>
      <c r="Q494" s="299">
        <v>180.2854</v>
      </c>
      <c r="R494" s="299">
        <v>48.88314</v>
      </c>
      <c r="S494" s="299">
        <v>0.006342665</v>
      </c>
      <c r="T494" s="299">
        <v>0.1110367</v>
      </c>
      <c r="U494" s="299">
        <v>0.002773093</v>
      </c>
      <c r="V494" s="299">
        <v>0.2730971</v>
      </c>
      <c r="W494" s="299">
        <v>9.430608E-06</v>
      </c>
      <c r="X494" s="299">
        <v>8.903129E-05</v>
      </c>
      <c r="Y494" s="299">
        <v>0.0003520144</v>
      </c>
      <c r="Z494" s="299">
        <v>0.0003603373</v>
      </c>
    </row>
    <row r="495" spans="1:26" s="298" customFormat="1" ht="12.75">
      <c r="A495" s="298">
        <v>2005</v>
      </c>
      <c r="B495" s="298" t="s">
        <v>427</v>
      </c>
      <c r="C495" s="298" t="s">
        <v>428</v>
      </c>
      <c r="D495" s="298">
        <v>2265004050</v>
      </c>
      <c r="E495" s="298" t="s">
        <v>460</v>
      </c>
      <c r="F495" s="298" t="s">
        <v>439</v>
      </c>
      <c r="G495" s="298">
        <v>5</v>
      </c>
      <c r="H495" s="298" t="s">
        <v>451</v>
      </c>
      <c r="I495" s="298" t="s">
        <v>453</v>
      </c>
      <c r="J495" s="298" t="s">
        <v>437</v>
      </c>
      <c r="K495" s="298" t="s">
        <v>434</v>
      </c>
      <c r="L495" s="298" t="s">
        <v>435</v>
      </c>
      <c r="M495" s="298" t="s">
        <v>10</v>
      </c>
      <c r="N495" s="298" t="s">
        <v>10</v>
      </c>
      <c r="O495" s="298" t="s">
        <v>10</v>
      </c>
      <c r="P495" s="299">
        <v>18034.71</v>
      </c>
      <c r="Q495" s="299">
        <v>44.45895</v>
      </c>
      <c r="R495" s="299">
        <v>17.56141</v>
      </c>
      <c r="S495" s="299">
        <v>0.002453297</v>
      </c>
      <c r="T495" s="299">
        <v>0.05904407</v>
      </c>
      <c r="U495" s="299">
        <v>0.0003819157</v>
      </c>
      <c r="V495" s="299">
        <v>0.06734663</v>
      </c>
      <c r="W495" s="299">
        <v>2.325618E-06</v>
      </c>
      <c r="X495" s="299">
        <v>0.0002260676</v>
      </c>
      <c r="Y495" s="299">
        <v>6.355981E-05</v>
      </c>
      <c r="Z495" s="299">
        <v>0.0001393759</v>
      </c>
    </row>
    <row r="496" spans="1:26" s="298" customFormat="1" ht="12.75">
      <c r="A496" s="298">
        <v>2005</v>
      </c>
      <c r="B496" s="298" t="s">
        <v>427</v>
      </c>
      <c r="C496" s="298" t="s">
        <v>428</v>
      </c>
      <c r="D496" s="298">
        <v>2265004055</v>
      </c>
      <c r="E496" s="298" t="s">
        <v>492</v>
      </c>
      <c r="F496" s="298" t="s">
        <v>439</v>
      </c>
      <c r="G496" s="298">
        <v>15</v>
      </c>
      <c r="H496" s="298" t="s">
        <v>451</v>
      </c>
      <c r="I496" s="298" t="s">
        <v>452</v>
      </c>
      <c r="J496" s="298" t="s">
        <v>433</v>
      </c>
      <c r="K496" s="298" t="s">
        <v>434</v>
      </c>
      <c r="L496" s="298" t="s">
        <v>435</v>
      </c>
      <c r="M496" s="298" t="s">
        <v>10</v>
      </c>
      <c r="N496" s="298" t="s">
        <v>10</v>
      </c>
      <c r="O496" s="298" t="s">
        <v>10</v>
      </c>
      <c r="P496" s="299">
        <v>2470.413</v>
      </c>
      <c r="Q496" s="299">
        <v>870.1896</v>
      </c>
      <c r="R496" s="299">
        <v>554.6002</v>
      </c>
      <c r="S496" s="299">
        <v>0.03202532</v>
      </c>
      <c r="T496" s="299">
        <v>1.598193</v>
      </c>
      <c r="U496" s="299">
        <v>0.02310818</v>
      </c>
      <c r="V496" s="299">
        <v>2.71872</v>
      </c>
      <c r="W496" s="299">
        <v>7.75181E-05</v>
      </c>
      <c r="X496" s="299">
        <v>0.001066685</v>
      </c>
      <c r="Y496" s="299">
        <v>0.002276601</v>
      </c>
      <c r="Z496" s="299">
        <v>0.001819412</v>
      </c>
    </row>
    <row r="497" spans="1:26" s="298" customFormat="1" ht="12.75">
      <c r="A497" s="298">
        <v>2005</v>
      </c>
      <c r="B497" s="298" t="s">
        <v>427</v>
      </c>
      <c r="C497" s="298" t="s">
        <v>428</v>
      </c>
      <c r="D497" s="298">
        <v>2265004055</v>
      </c>
      <c r="E497" s="298" t="s">
        <v>492</v>
      </c>
      <c r="F497" s="298" t="s">
        <v>439</v>
      </c>
      <c r="G497" s="298">
        <v>15</v>
      </c>
      <c r="H497" s="298" t="s">
        <v>451</v>
      </c>
      <c r="I497" s="298" t="s">
        <v>453</v>
      </c>
      <c r="J497" s="298" t="s">
        <v>433</v>
      </c>
      <c r="K497" s="298" t="s">
        <v>434</v>
      </c>
      <c r="L497" s="298" t="s">
        <v>435</v>
      </c>
      <c r="M497" s="298" t="s">
        <v>10</v>
      </c>
      <c r="N497" s="298" t="s">
        <v>10</v>
      </c>
      <c r="O497" s="298" t="s">
        <v>10</v>
      </c>
      <c r="P497" s="299">
        <v>16045.99</v>
      </c>
      <c r="Q497" s="299">
        <v>641.6927</v>
      </c>
      <c r="R497" s="299">
        <v>437.8884</v>
      </c>
      <c r="S497" s="299">
        <v>0.02909436</v>
      </c>
      <c r="T497" s="299">
        <v>1.342838</v>
      </c>
      <c r="U497" s="299">
        <v>0.01479696</v>
      </c>
      <c r="V497" s="299">
        <v>2.004831</v>
      </c>
      <c r="W497" s="299">
        <v>5.716316E-05</v>
      </c>
      <c r="X497" s="299">
        <v>0.000726953</v>
      </c>
      <c r="Y497" s="299">
        <v>0.001556906</v>
      </c>
      <c r="Z497" s="299">
        <v>0.001652899</v>
      </c>
    </row>
    <row r="498" spans="1:26" s="298" customFormat="1" ht="12.75">
      <c r="A498" s="298">
        <v>2005</v>
      </c>
      <c r="B498" s="298" t="s">
        <v>427</v>
      </c>
      <c r="C498" s="298" t="s">
        <v>428</v>
      </c>
      <c r="D498" s="298">
        <v>2265004055</v>
      </c>
      <c r="E498" s="298" t="s">
        <v>492</v>
      </c>
      <c r="F498" s="298" t="s">
        <v>439</v>
      </c>
      <c r="G498" s="298">
        <v>25</v>
      </c>
      <c r="H498" s="298" t="s">
        <v>451</v>
      </c>
      <c r="I498" s="298" t="s">
        <v>452</v>
      </c>
      <c r="J498" s="298" t="s">
        <v>433</v>
      </c>
      <c r="K498" s="298" t="s">
        <v>434</v>
      </c>
      <c r="L498" s="298" t="s">
        <v>435</v>
      </c>
      <c r="M498" s="298" t="s">
        <v>10</v>
      </c>
      <c r="N498" s="298" t="s">
        <v>10</v>
      </c>
      <c r="O498" s="298" t="s">
        <v>10</v>
      </c>
      <c r="P498" s="299">
        <v>974.0475</v>
      </c>
      <c r="Q498" s="299">
        <v>343.1029</v>
      </c>
      <c r="R498" s="299">
        <v>348.1198</v>
      </c>
      <c r="S498" s="299">
        <v>0.02061267</v>
      </c>
      <c r="T498" s="299">
        <v>1.033679</v>
      </c>
      <c r="U498" s="299">
        <v>0.01301467</v>
      </c>
      <c r="V498" s="299">
        <v>1.656652</v>
      </c>
      <c r="W498" s="299">
        <v>4.198724E-05</v>
      </c>
      <c r="X498" s="299">
        <v>0.0006499846</v>
      </c>
      <c r="Y498" s="299">
        <v>0.001085593</v>
      </c>
      <c r="Z498" s="299">
        <v>0.00117104</v>
      </c>
    </row>
    <row r="499" spans="1:26" s="298" customFormat="1" ht="12.75">
      <c r="A499" s="298">
        <v>2005</v>
      </c>
      <c r="B499" s="298" t="s">
        <v>427</v>
      </c>
      <c r="C499" s="298" t="s">
        <v>428</v>
      </c>
      <c r="D499" s="298">
        <v>2265004055</v>
      </c>
      <c r="E499" s="298" t="s">
        <v>492</v>
      </c>
      <c r="F499" s="298" t="s">
        <v>439</v>
      </c>
      <c r="G499" s="298">
        <v>25</v>
      </c>
      <c r="H499" s="298" t="s">
        <v>451</v>
      </c>
      <c r="I499" s="298" t="s">
        <v>453</v>
      </c>
      <c r="J499" s="298" t="s">
        <v>433</v>
      </c>
      <c r="K499" s="298" t="s">
        <v>434</v>
      </c>
      <c r="L499" s="298" t="s">
        <v>435</v>
      </c>
      <c r="M499" s="298" t="s">
        <v>10</v>
      </c>
      <c r="N499" s="298" t="s">
        <v>10</v>
      </c>
      <c r="O499" s="298" t="s">
        <v>10</v>
      </c>
      <c r="P499" s="299">
        <v>6328.385</v>
      </c>
      <c r="Q499" s="299">
        <v>253.0774</v>
      </c>
      <c r="R499" s="299">
        <v>270.9984</v>
      </c>
      <c r="S499" s="299">
        <v>0.01710415</v>
      </c>
      <c r="T499" s="299">
        <v>0.8451809</v>
      </c>
      <c r="U499" s="299">
        <v>0.007933535</v>
      </c>
      <c r="V499" s="299">
        <v>1.221969</v>
      </c>
      <c r="W499" s="299">
        <v>3.097036E-05</v>
      </c>
      <c r="X499" s="299">
        <v>0.0004430869</v>
      </c>
      <c r="Y499" s="299">
        <v>0.000722329</v>
      </c>
      <c r="Z499" s="299">
        <v>0.0009717151</v>
      </c>
    </row>
    <row r="500" spans="1:26" s="298" customFormat="1" ht="12.75">
      <c r="A500" s="298">
        <v>2005</v>
      </c>
      <c r="B500" s="298" t="s">
        <v>427</v>
      </c>
      <c r="C500" s="298" t="s">
        <v>428</v>
      </c>
      <c r="D500" s="298">
        <v>2265004055</v>
      </c>
      <c r="E500" s="298" t="s">
        <v>492</v>
      </c>
      <c r="F500" s="298" t="s">
        <v>439</v>
      </c>
      <c r="G500" s="298">
        <v>50</v>
      </c>
      <c r="H500" s="298" t="s">
        <v>451</v>
      </c>
      <c r="I500" s="298" t="s">
        <v>432</v>
      </c>
      <c r="J500" s="298" t="s">
        <v>433</v>
      </c>
      <c r="K500" s="298" t="s">
        <v>434</v>
      </c>
      <c r="L500" s="298" t="s">
        <v>435</v>
      </c>
      <c r="M500" s="298" t="s">
        <v>10</v>
      </c>
      <c r="N500" s="298" t="s">
        <v>10</v>
      </c>
      <c r="O500" s="298" t="s">
        <v>10</v>
      </c>
      <c r="P500" s="299">
        <v>14.09696</v>
      </c>
      <c r="Q500" s="299">
        <v>4.015707</v>
      </c>
      <c r="R500" s="299">
        <v>6.406692</v>
      </c>
      <c r="S500" s="299">
        <v>0.0002211769</v>
      </c>
      <c r="T500" s="299">
        <v>0.005711596</v>
      </c>
      <c r="U500" s="299">
        <v>0.0004358101</v>
      </c>
      <c r="V500" s="299">
        <v>0.05200984</v>
      </c>
      <c r="W500" s="299">
        <v>6.323451E-07</v>
      </c>
      <c r="X500" s="299">
        <v>3.983903E-06</v>
      </c>
      <c r="Y500" s="299">
        <v>2.16944E-05</v>
      </c>
      <c r="Z500" s="299">
        <v>1.256543E-05</v>
      </c>
    </row>
    <row r="501" spans="1:26" s="298" customFormat="1" ht="12.75">
      <c r="A501" s="298">
        <v>2005</v>
      </c>
      <c r="B501" s="298" t="s">
        <v>427</v>
      </c>
      <c r="C501" s="298" t="s">
        <v>428</v>
      </c>
      <c r="D501" s="298">
        <v>2265004060</v>
      </c>
      <c r="E501" s="298" t="s">
        <v>493</v>
      </c>
      <c r="F501" s="298" t="s">
        <v>439</v>
      </c>
      <c r="G501" s="298">
        <v>5</v>
      </c>
      <c r="H501" s="298" t="s">
        <v>451</v>
      </c>
      <c r="I501" s="298" t="s">
        <v>452</v>
      </c>
      <c r="J501" s="298" t="s">
        <v>433</v>
      </c>
      <c r="K501" s="298" t="s">
        <v>434</v>
      </c>
      <c r="L501" s="298" t="s">
        <v>435</v>
      </c>
      <c r="M501" s="298" t="s">
        <v>10</v>
      </c>
      <c r="N501" s="298" t="s">
        <v>10</v>
      </c>
      <c r="O501" s="298" t="s">
        <v>10</v>
      </c>
      <c r="P501" s="299">
        <v>829.5276</v>
      </c>
      <c r="Q501" s="299">
        <v>292.1966</v>
      </c>
      <c r="R501" s="299">
        <v>86.06874</v>
      </c>
      <c r="S501" s="299">
        <v>0.01092087</v>
      </c>
      <c r="T501" s="299">
        <v>0.1984189</v>
      </c>
      <c r="U501" s="299">
        <v>0.00477467</v>
      </c>
      <c r="V501" s="299">
        <v>0.4772005</v>
      </c>
      <c r="W501" s="299">
        <v>1.647872E-05</v>
      </c>
      <c r="X501" s="299">
        <v>0.001399103</v>
      </c>
      <c r="Y501" s="299">
        <v>0.0005892331</v>
      </c>
      <c r="Z501" s="299">
        <v>0.0006204328</v>
      </c>
    </row>
    <row r="502" spans="1:26" s="298" customFormat="1" ht="12.75">
      <c r="A502" s="298">
        <v>2005</v>
      </c>
      <c r="B502" s="298" t="s">
        <v>427</v>
      </c>
      <c r="C502" s="298" t="s">
        <v>428</v>
      </c>
      <c r="D502" s="298">
        <v>2265004060</v>
      </c>
      <c r="E502" s="298" t="s">
        <v>493</v>
      </c>
      <c r="F502" s="298" t="s">
        <v>439</v>
      </c>
      <c r="G502" s="298">
        <v>5</v>
      </c>
      <c r="H502" s="298" t="s">
        <v>451</v>
      </c>
      <c r="I502" s="298" t="s">
        <v>453</v>
      </c>
      <c r="J502" s="298" t="s">
        <v>433</v>
      </c>
      <c r="K502" s="298" t="s">
        <v>434</v>
      </c>
      <c r="L502" s="298" t="s">
        <v>435</v>
      </c>
      <c r="M502" s="298" t="s">
        <v>10</v>
      </c>
      <c r="N502" s="298" t="s">
        <v>10</v>
      </c>
      <c r="O502" s="298" t="s">
        <v>10</v>
      </c>
      <c r="P502" s="299">
        <v>20737.25</v>
      </c>
      <c r="Q502" s="299">
        <v>62.48151</v>
      </c>
      <c r="R502" s="299">
        <v>25.67313</v>
      </c>
      <c r="S502" s="299">
        <v>0.003246528</v>
      </c>
      <c r="T502" s="299">
        <v>0.08485831</v>
      </c>
      <c r="U502" s="299">
        <v>0.0005852176</v>
      </c>
      <c r="V502" s="299">
        <v>0.1020416</v>
      </c>
      <c r="W502" s="299">
        <v>3.523708E-06</v>
      </c>
      <c r="X502" s="299">
        <v>0.0001818869</v>
      </c>
      <c r="Y502" s="299">
        <v>9.355863E-05</v>
      </c>
      <c r="Z502" s="299">
        <v>0.0001844407</v>
      </c>
    </row>
    <row r="503" spans="1:26" s="298" customFormat="1" ht="12.75">
      <c r="A503" s="298">
        <v>2005</v>
      </c>
      <c r="B503" s="298" t="s">
        <v>427</v>
      </c>
      <c r="C503" s="298" t="s">
        <v>428</v>
      </c>
      <c r="D503" s="298">
        <v>2265004065</v>
      </c>
      <c r="E503" s="298" t="s">
        <v>494</v>
      </c>
      <c r="F503" s="298" t="s">
        <v>439</v>
      </c>
      <c r="G503" s="298">
        <v>15</v>
      </c>
      <c r="H503" s="298" t="s">
        <v>451</v>
      </c>
      <c r="I503" s="298" t="s">
        <v>452</v>
      </c>
      <c r="J503" s="298" t="s">
        <v>437</v>
      </c>
      <c r="K503" s="298" t="s">
        <v>434</v>
      </c>
      <c r="L503" s="298" t="s">
        <v>437</v>
      </c>
      <c r="M503" s="298" t="s">
        <v>10</v>
      </c>
      <c r="N503" s="298" t="s">
        <v>10</v>
      </c>
      <c r="O503" s="298" t="s">
        <v>10</v>
      </c>
      <c r="P503" s="299">
        <v>11.69525</v>
      </c>
      <c r="Q503" s="299">
        <v>40.42709</v>
      </c>
      <c r="R503" s="299">
        <v>34.33399</v>
      </c>
      <c r="S503" s="299">
        <v>0.002769575</v>
      </c>
      <c r="T503" s="299">
        <v>0.09964935</v>
      </c>
      <c r="U503" s="299">
        <v>0.001913281</v>
      </c>
      <c r="V503" s="299">
        <v>0.1641974</v>
      </c>
      <c r="W503" s="299">
        <v>4.681713E-06</v>
      </c>
      <c r="X503" s="299">
        <v>0.001376468</v>
      </c>
      <c r="Y503" s="299">
        <v>0.0001429694</v>
      </c>
      <c r="Z503" s="299">
        <v>0.0001545617</v>
      </c>
    </row>
    <row r="504" spans="1:26" s="298" customFormat="1" ht="12.75">
      <c r="A504" s="298">
        <v>2005</v>
      </c>
      <c r="B504" s="298" t="s">
        <v>427</v>
      </c>
      <c r="C504" s="298" t="s">
        <v>428</v>
      </c>
      <c r="D504" s="298">
        <v>2265004065</v>
      </c>
      <c r="E504" s="298" t="s">
        <v>494</v>
      </c>
      <c r="F504" s="298" t="s">
        <v>439</v>
      </c>
      <c r="G504" s="298">
        <v>15</v>
      </c>
      <c r="H504" s="298" t="s">
        <v>451</v>
      </c>
      <c r="I504" s="298" t="s">
        <v>453</v>
      </c>
      <c r="J504" s="298" t="s">
        <v>437</v>
      </c>
      <c r="K504" s="298" t="s">
        <v>434</v>
      </c>
      <c r="L504" s="298" t="s">
        <v>437</v>
      </c>
      <c r="M504" s="298" t="s">
        <v>10</v>
      </c>
      <c r="N504" s="298" t="s">
        <v>10</v>
      </c>
      <c r="O504" s="298" t="s">
        <v>10</v>
      </c>
      <c r="P504" s="299">
        <v>20.88438</v>
      </c>
      <c r="Q504" s="299">
        <v>0.9438724</v>
      </c>
      <c r="R504" s="299">
        <v>0.8974748</v>
      </c>
      <c r="S504" s="299">
        <v>7.533486E-05</v>
      </c>
      <c r="T504" s="299">
        <v>0.002889397</v>
      </c>
      <c r="U504" s="299">
        <v>2.998984E-05</v>
      </c>
      <c r="V504" s="299">
        <v>0.003833602</v>
      </c>
      <c r="W504" s="299">
        <v>1.093064E-07</v>
      </c>
      <c r="X504" s="299">
        <v>1.907585E-05</v>
      </c>
      <c r="Y504" s="299">
        <v>2.715115E-06</v>
      </c>
      <c r="Z504" s="299">
        <v>4.279899E-06</v>
      </c>
    </row>
    <row r="505" spans="1:26" s="298" customFormat="1" ht="12.75">
      <c r="A505" s="298">
        <v>2005</v>
      </c>
      <c r="B505" s="298" t="s">
        <v>427</v>
      </c>
      <c r="C505" s="298" t="s">
        <v>428</v>
      </c>
      <c r="D505" s="298">
        <v>2265004065</v>
      </c>
      <c r="E505" s="298" t="s">
        <v>494</v>
      </c>
      <c r="F505" s="298" t="s">
        <v>439</v>
      </c>
      <c r="G505" s="298">
        <v>25</v>
      </c>
      <c r="H505" s="298" t="s">
        <v>451</v>
      </c>
      <c r="I505" s="298" t="s">
        <v>452</v>
      </c>
      <c r="J505" s="298" t="s">
        <v>437</v>
      </c>
      <c r="K505" s="298" t="s">
        <v>434</v>
      </c>
      <c r="L505" s="298" t="s">
        <v>437</v>
      </c>
      <c r="M505" s="298" t="s">
        <v>10</v>
      </c>
      <c r="N505" s="298" t="s">
        <v>10</v>
      </c>
      <c r="O505" s="298" t="s">
        <v>10</v>
      </c>
      <c r="P505" s="299">
        <v>66.41232</v>
      </c>
      <c r="Q505" s="299">
        <v>229.568</v>
      </c>
      <c r="R505" s="299">
        <v>328.2575</v>
      </c>
      <c r="S505" s="299">
        <v>0.02692543</v>
      </c>
      <c r="T505" s="299">
        <v>0.9796925</v>
      </c>
      <c r="U505" s="299">
        <v>0.0164115</v>
      </c>
      <c r="V505" s="299">
        <v>1.525756</v>
      </c>
      <c r="W505" s="299">
        <v>3.866973E-05</v>
      </c>
      <c r="X505" s="299">
        <v>0.01279043</v>
      </c>
      <c r="Y505" s="299">
        <v>0.001011333</v>
      </c>
      <c r="Z505" s="299">
        <v>0.001502628</v>
      </c>
    </row>
    <row r="506" spans="1:26" s="298" customFormat="1" ht="12.75">
      <c r="A506" s="298">
        <v>2005</v>
      </c>
      <c r="B506" s="298" t="s">
        <v>427</v>
      </c>
      <c r="C506" s="298" t="s">
        <v>428</v>
      </c>
      <c r="D506" s="298">
        <v>2265004065</v>
      </c>
      <c r="E506" s="298" t="s">
        <v>494</v>
      </c>
      <c r="F506" s="298" t="s">
        <v>439</v>
      </c>
      <c r="G506" s="298">
        <v>25</v>
      </c>
      <c r="H506" s="298" t="s">
        <v>451</v>
      </c>
      <c r="I506" s="298" t="s">
        <v>453</v>
      </c>
      <c r="J506" s="298" t="s">
        <v>437</v>
      </c>
      <c r="K506" s="298" t="s">
        <v>434</v>
      </c>
      <c r="L506" s="298" t="s">
        <v>437</v>
      </c>
      <c r="M506" s="298" t="s">
        <v>10</v>
      </c>
      <c r="N506" s="298" t="s">
        <v>10</v>
      </c>
      <c r="O506" s="298" t="s">
        <v>10</v>
      </c>
      <c r="P506" s="299">
        <v>118.2056</v>
      </c>
      <c r="Q506" s="299">
        <v>5.342317</v>
      </c>
      <c r="R506" s="299">
        <v>8.353882</v>
      </c>
      <c r="S506" s="299">
        <v>0.0006533975</v>
      </c>
      <c r="T506" s="299">
        <v>0.02712424</v>
      </c>
      <c r="U506" s="299">
        <v>0.0002546429</v>
      </c>
      <c r="V506" s="299">
        <v>0.03550613</v>
      </c>
      <c r="W506" s="299">
        <v>8.998899E-07</v>
      </c>
      <c r="X506" s="299">
        <v>0.0001766771</v>
      </c>
      <c r="Y506" s="299">
        <v>1.903041E-05</v>
      </c>
      <c r="Z506" s="299">
        <v>3.71206E-05</v>
      </c>
    </row>
    <row r="507" spans="1:26" s="298" customFormat="1" ht="12.75">
      <c r="A507" s="298">
        <v>2005</v>
      </c>
      <c r="B507" s="298" t="s">
        <v>427</v>
      </c>
      <c r="C507" s="298" t="s">
        <v>428</v>
      </c>
      <c r="D507" s="298">
        <v>2265004070</v>
      </c>
      <c r="E507" s="298" t="s">
        <v>461</v>
      </c>
      <c r="F507" s="298" t="s">
        <v>439</v>
      </c>
      <c r="G507" s="298">
        <v>15</v>
      </c>
      <c r="H507" s="298" t="s">
        <v>451</v>
      </c>
      <c r="I507" s="298" t="s">
        <v>452</v>
      </c>
      <c r="J507" s="298" t="s">
        <v>433</v>
      </c>
      <c r="K507" s="298" t="s">
        <v>434</v>
      </c>
      <c r="L507" s="298" t="s">
        <v>435</v>
      </c>
      <c r="M507" s="298" t="s">
        <v>10</v>
      </c>
      <c r="N507" s="298" t="s">
        <v>10</v>
      </c>
      <c r="O507" s="298" t="s">
        <v>10</v>
      </c>
      <c r="P507" s="299">
        <v>874.429</v>
      </c>
      <c r="Q507" s="299">
        <v>1916.099</v>
      </c>
      <c r="R507" s="299">
        <v>1059.007</v>
      </c>
      <c r="S507" s="299">
        <v>0.09356058</v>
      </c>
      <c r="T507" s="299">
        <v>3.102156</v>
      </c>
      <c r="U507" s="299">
        <v>0.0556877</v>
      </c>
      <c r="V507" s="299">
        <v>4.988698</v>
      </c>
      <c r="W507" s="299">
        <v>0.0001422413</v>
      </c>
      <c r="X507" s="299">
        <v>0.002788021</v>
      </c>
      <c r="Y507" s="299">
        <v>0.005233465</v>
      </c>
      <c r="Z507" s="299">
        <v>0.005272226</v>
      </c>
    </row>
    <row r="508" spans="1:26" s="298" customFormat="1" ht="12.75">
      <c r="A508" s="298">
        <v>2005</v>
      </c>
      <c r="B508" s="298" t="s">
        <v>427</v>
      </c>
      <c r="C508" s="298" t="s">
        <v>428</v>
      </c>
      <c r="D508" s="298">
        <v>2265004070</v>
      </c>
      <c r="E508" s="298" t="s">
        <v>461</v>
      </c>
      <c r="F508" s="298" t="s">
        <v>439</v>
      </c>
      <c r="G508" s="298">
        <v>25</v>
      </c>
      <c r="H508" s="298" t="s">
        <v>451</v>
      </c>
      <c r="I508" s="298" t="s">
        <v>452</v>
      </c>
      <c r="J508" s="298" t="s">
        <v>433</v>
      </c>
      <c r="K508" s="298" t="s">
        <v>434</v>
      </c>
      <c r="L508" s="298" t="s">
        <v>435</v>
      </c>
      <c r="M508" s="298" t="s">
        <v>10</v>
      </c>
      <c r="N508" s="298" t="s">
        <v>10</v>
      </c>
      <c r="O508" s="298" t="s">
        <v>10</v>
      </c>
      <c r="P508" s="299">
        <v>430.7403</v>
      </c>
      <c r="Q508" s="299">
        <v>943.8629</v>
      </c>
      <c r="R508" s="299">
        <v>920.1794</v>
      </c>
      <c r="S508" s="299">
        <v>0.08033367</v>
      </c>
      <c r="T508" s="299">
        <v>2.755154</v>
      </c>
      <c r="U508" s="299">
        <v>0.04343875</v>
      </c>
      <c r="V508" s="299">
        <v>4.244623</v>
      </c>
      <c r="W508" s="299">
        <v>0.0001075784</v>
      </c>
      <c r="X508" s="299">
        <v>0.002372181</v>
      </c>
      <c r="Y508" s="299">
        <v>0.003290045</v>
      </c>
      <c r="Z508" s="299">
        <v>0.004526877</v>
      </c>
    </row>
    <row r="509" spans="1:26" s="298" customFormat="1" ht="12.75">
      <c r="A509" s="298">
        <v>2005</v>
      </c>
      <c r="B509" s="298" t="s">
        <v>427</v>
      </c>
      <c r="C509" s="298" t="s">
        <v>428</v>
      </c>
      <c r="D509" s="298">
        <v>2265004070</v>
      </c>
      <c r="E509" s="298" t="s">
        <v>461</v>
      </c>
      <c r="F509" s="298" t="s">
        <v>439</v>
      </c>
      <c r="G509" s="298">
        <v>50</v>
      </c>
      <c r="H509" s="298" t="s">
        <v>451</v>
      </c>
      <c r="I509" s="298" t="s">
        <v>432</v>
      </c>
      <c r="J509" s="298" t="s">
        <v>433</v>
      </c>
      <c r="K509" s="298" t="s">
        <v>434</v>
      </c>
      <c r="L509" s="298" t="s">
        <v>435</v>
      </c>
      <c r="M509" s="298" t="s">
        <v>10</v>
      </c>
      <c r="N509" s="298" t="s">
        <v>10</v>
      </c>
      <c r="O509" s="298" t="s">
        <v>10</v>
      </c>
      <c r="P509" s="299">
        <v>173.758</v>
      </c>
      <c r="Q509" s="299">
        <v>348.8609</v>
      </c>
      <c r="R509" s="299">
        <v>556.3372</v>
      </c>
      <c r="S509" s="299">
        <v>0.02779377</v>
      </c>
      <c r="T509" s="299">
        <v>0.6656138</v>
      </c>
      <c r="U509" s="299">
        <v>0.03720189</v>
      </c>
      <c r="V509" s="299">
        <v>4.217086</v>
      </c>
      <c r="W509" s="299">
        <v>5.127209E-05</v>
      </c>
      <c r="X509" s="299">
        <v>0.0003230247</v>
      </c>
      <c r="Y509" s="299">
        <v>0.001872683</v>
      </c>
      <c r="Z509" s="299">
        <v>0.001573501</v>
      </c>
    </row>
    <row r="510" spans="1:26" s="298" customFormat="1" ht="12.75">
      <c r="A510" s="298">
        <v>2005</v>
      </c>
      <c r="B510" s="298" t="s">
        <v>427</v>
      </c>
      <c r="C510" s="298" t="s">
        <v>428</v>
      </c>
      <c r="D510" s="298">
        <v>2265004070</v>
      </c>
      <c r="E510" s="298" t="s">
        <v>461</v>
      </c>
      <c r="F510" s="298" t="s">
        <v>439</v>
      </c>
      <c r="G510" s="298">
        <v>120</v>
      </c>
      <c r="H510" s="298" t="s">
        <v>451</v>
      </c>
      <c r="I510" s="298" t="s">
        <v>432</v>
      </c>
      <c r="J510" s="298" t="s">
        <v>433</v>
      </c>
      <c r="K510" s="298" t="s">
        <v>434</v>
      </c>
      <c r="L510" s="298" t="s">
        <v>435</v>
      </c>
      <c r="M510" s="298" t="s">
        <v>10</v>
      </c>
      <c r="N510" s="298" t="s">
        <v>10</v>
      </c>
      <c r="O510" s="298" t="s">
        <v>10</v>
      </c>
      <c r="P510" s="299">
        <v>1.148641</v>
      </c>
      <c r="Q510" s="299">
        <v>2.306171</v>
      </c>
      <c r="R510" s="299">
        <v>5.781803</v>
      </c>
      <c r="S510" s="299">
        <v>6.565396E-05</v>
      </c>
      <c r="T510" s="299">
        <v>0.002145918</v>
      </c>
      <c r="U510" s="299">
        <v>0.000275757</v>
      </c>
      <c r="V510" s="299">
        <v>0.05217506</v>
      </c>
      <c r="W510" s="299">
        <v>5.040839E-07</v>
      </c>
      <c r="X510" s="299">
        <v>4.041968E-06</v>
      </c>
      <c r="Y510" s="299">
        <v>1.279405E-05</v>
      </c>
      <c r="Z510" s="299">
        <v>3.716898E-06</v>
      </c>
    </row>
    <row r="511" spans="1:26" s="298" customFormat="1" ht="12.75">
      <c r="A511" s="298">
        <v>2005</v>
      </c>
      <c r="B511" s="298" t="s">
        <v>427</v>
      </c>
      <c r="C511" s="298" t="s">
        <v>428</v>
      </c>
      <c r="D511" s="298">
        <v>2265004075</v>
      </c>
      <c r="E511" s="298" t="s">
        <v>462</v>
      </c>
      <c r="F511" s="298" t="s">
        <v>439</v>
      </c>
      <c r="G511" s="298">
        <v>5</v>
      </c>
      <c r="H511" s="298" t="s">
        <v>451</v>
      </c>
      <c r="I511" s="298" t="s">
        <v>452</v>
      </c>
      <c r="J511" s="298" t="s">
        <v>433</v>
      </c>
      <c r="K511" s="298" t="s">
        <v>434</v>
      </c>
      <c r="L511" s="298" t="s">
        <v>435</v>
      </c>
      <c r="M511" s="298" t="s">
        <v>10</v>
      </c>
      <c r="N511" s="298" t="s">
        <v>10</v>
      </c>
      <c r="O511" s="298" t="s">
        <v>10</v>
      </c>
      <c r="P511" s="299">
        <v>767.8142</v>
      </c>
      <c r="Q511" s="299">
        <v>144.2725</v>
      </c>
      <c r="R511" s="299">
        <v>30.4067</v>
      </c>
      <c r="S511" s="299">
        <v>0.003575436</v>
      </c>
      <c r="T511" s="299">
        <v>0.07723789</v>
      </c>
      <c r="U511" s="299">
        <v>0.001429891</v>
      </c>
      <c r="V511" s="299">
        <v>0.1584449</v>
      </c>
      <c r="W511" s="299">
        <v>5.47143E-06</v>
      </c>
      <c r="X511" s="299">
        <v>0.000415684</v>
      </c>
      <c r="Y511" s="299">
        <v>0.0002228373</v>
      </c>
      <c r="Z511" s="299">
        <v>0.0002031264</v>
      </c>
    </row>
    <row r="512" spans="1:26" s="298" customFormat="1" ht="12.75">
      <c r="A512" s="298">
        <v>2005</v>
      </c>
      <c r="B512" s="298" t="s">
        <v>427</v>
      </c>
      <c r="C512" s="298" t="s">
        <v>428</v>
      </c>
      <c r="D512" s="298">
        <v>2265004075</v>
      </c>
      <c r="E512" s="298" t="s">
        <v>462</v>
      </c>
      <c r="F512" s="298" t="s">
        <v>439</v>
      </c>
      <c r="G512" s="298">
        <v>5</v>
      </c>
      <c r="H512" s="298" t="s">
        <v>451</v>
      </c>
      <c r="I512" s="298" t="s">
        <v>453</v>
      </c>
      <c r="J512" s="298" t="s">
        <v>433</v>
      </c>
      <c r="K512" s="298" t="s">
        <v>434</v>
      </c>
      <c r="L512" s="298" t="s">
        <v>435</v>
      </c>
      <c r="M512" s="298" t="s">
        <v>10</v>
      </c>
      <c r="N512" s="298" t="s">
        <v>10</v>
      </c>
      <c r="O512" s="298" t="s">
        <v>10</v>
      </c>
      <c r="P512" s="299">
        <v>23536.59</v>
      </c>
      <c r="Q512" s="299">
        <v>277.2169</v>
      </c>
      <c r="R512" s="299">
        <v>77.85665</v>
      </c>
      <c r="S512" s="299">
        <v>0.01117107</v>
      </c>
      <c r="T512" s="299">
        <v>0.2573129</v>
      </c>
      <c r="U512" s="299">
        <v>0.001782979</v>
      </c>
      <c r="V512" s="299">
        <v>0.3044488</v>
      </c>
      <c r="W512" s="299">
        <v>1.051325E-05</v>
      </c>
      <c r="X512" s="299">
        <v>0.000595197</v>
      </c>
      <c r="Y512" s="299">
        <v>0.0003396496</v>
      </c>
      <c r="Z512" s="299">
        <v>0.0006346468</v>
      </c>
    </row>
    <row r="513" spans="1:26" s="298" customFormat="1" ht="12.75">
      <c r="A513" s="298">
        <v>2005</v>
      </c>
      <c r="B513" s="298" t="s">
        <v>427</v>
      </c>
      <c r="C513" s="298" t="s">
        <v>428</v>
      </c>
      <c r="D513" s="298">
        <v>2265004075</v>
      </c>
      <c r="E513" s="298" t="s">
        <v>462</v>
      </c>
      <c r="F513" s="298" t="s">
        <v>439</v>
      </c>
      <c r="G513" s="298">
        <v>15</v>
      </c>
      <c r="H513" s="298" t="s">
        <v>451</v>
      </c>
      <c r="I513" s="298" t="s">
        <v>452</v>
      </c>
      <c r="J513" s="298" t="s">
        <v>433</v>
      </c>
      <c r="K513" s="298" t="s">
        <v>434</v>
      </c>
      <c r="L513" s="298" t="s">
        <v>435</v>
      </c>
      <c r="M513" s="298" t="s">
        <v>10</v>
      </c>
      <c r="N513" s="298" t="s">
        <v>10</v>
      </c>
      <c r="O513" s="298" t="s">
        <v>10</v>
      </c>
      <c r="P513" s="299">
        <v>341.0419</v>
      </c>
      <c r="Q513" s="299">
        <v>64.08188</v>
      </c>
      <c r="R513" s="299">
        <v>28.97154</v>
      </c>
      <c r="S513" s="299">
        <v>0.001774491</v>
      </c>
      <c r="T513" s="299">
        <v>0.08404846</v>
      </c>
      <c r="U513" s="299">
        <v>0.001187008</v>
      </c>
      <c r="V513" s="299">
        <v>0.1407537</v>
      </c>
      <c r="W513" s="299">
        <v>4.01327E-06</v>
      </c>
      <c r="X513" s="299">
        <v>5.579997E-05</v>
      </c>
      <c r="Y513" s="299">
        <v>0.0001382891</v>
      </c>
      <c r="Z513" s="299">
        <v>0.0001008118</v>
      </c>
    </row>
    <row r="514" spans="1:26" s="298" customFormat="1" ht="12.75">
      <c r="A514" s="298">
        <v>2005</v>
      </c>
      <c r="B514" s="298" t="s">
        <v>427</v>
      </c>
      <c r="C514" s="298" t="s">
        <v>428</v>
      </c>
      <c r="D514" s="298">
        <v>2265004075</v>
      </c>
      <c r="E514" s="298" t="s">
        <v>462</v>
      </c>
      <c r="F514" s="298" t="s">
        <v>439</v>
      </c>
      <c r="G514" s="298">
        <v>15</v>
      </c>
      <c r="H514" s="298" t="s">
        <v>451</v>
      </c>
      <c r="I514" s="298" t="s">
        <v>453</v>
      </c>
      <c r="J514" s="298" t="s">
        <v>433</v>
      </c>
      <c r="K514" s="298" t="s">
        <v>434</v>
      </c>
      <c r="L514" s="298" t="s">
        <v>435</v>
      </c>
      <c r="M514" s="298" t="s">
        <v>10</v>
      </c>
      <c r="N514" s="298" t="s">
        <v>10</v>
      </c>
      <c r="O514" s="298" t="s">
        <v>10</v>
      </c>
      <c r="P514" s="299">
        <v>10453.15</v>
      </c>
      <c r="Q514" s="299">
        <v>123.1186</v>
      </c>
      <c r="R514" s="299">
        <v>60.59429</v>
      </c>
      <c r="S514" s="299">
        <v>0.003850434</v>
      </c>
      <c r="T514" s="299">
        <v>0.1906997</v>
      </c>
      <c r="U514" s="299">
        <v>0.002001015</v>
      </c>
      <c r="V514" s="299">
        <v>0.2704258</v>
      </c>
      <c r="W514" s="299">
        <v>7.710574E-06</v>
      </c>
      <c r="X514" s="299">
        <v>9.298284E-05</v>
      </c>
      <c r="Y514" s="299">
        <v>0.0002478603</v>
      </c>
      <c r="Z514" s="299">
        <v>0.0002187496</v>
      </c>
    </row>
    <row r="515" spans="1:26" s="298" customFormat="1" ht="12.75">
      <c r="A515" s="298">
        <v>2005</v>
      </c>
      <c r="B515" s="298" t="s">
        <v>427</v>
      </c>
      <c r="C515" s="298" t="s">
        <v>428</v>
      </c>
      <c r="D515" s="298">
        <v>2265004075</v>
      </c>
      <c r="E515" s="298" t="s">
        <v>462</v>
      </c>
      <c r="F515" s="298" t="s">
        <v>439</v>
      </c>
      <c r="G515" s="298">
        <v>25</v>
      </c>
      <c r="H515" s="298" t="s">
        <v>451</v>
      </c>
      <c r="I515" s="298" t="s">
        <v>452</v>
      </c>
      <c r="J515" s="298" t="s">
        <v>433</v>
      </c>
      <c r="K515" s="298" t="s">
        <v>434</v>
      </c>
      <c r="L515" s="298" t="s">
        <v>435</v>
      </c>
      <c r="M515" s="298" t="s">
        <v>10</v>
      </c>
      <c r="N515" s="298" t="s">
        <v>10</v>
      </c>
      <c r="O515" s="298" t="s">
        <v>10</v>
      </c>
      <c r="P515" s="299">
        <v>7.205111</v>
      </c>
      <c r="Q515" s="299">
        <v>1.353843</v>
      </c>
      <c r="R515" s="299">
        <v>1.33618</v>
      </c>
      <c r="S515" s="299">
        <v>8.252014E-05</v>
      </c>
      <c r="T515" s="299">
        <v>0.003984522</v>
      </c>
      <c r="U515" s="299">
        <v>4.904308E-05</v>
      </c>
      <c r="V515" s="299">
        <v>0.006319048</v>
      </c>
      <c r="W515" s="299">
        <v>1.60154E-07</v>
      </c>
      <c r="X515" s="299">
        <v>2.505104E-06</v>
      </c>
      <c r="Y515" s="299">
        <v>4.176606E-06</v>
      </c>
      <c r="Z515" s="299">
        <v>4.688107E-06</v>
      </c>
    </row>
    <row r="516" spans="1:26" s="298" customFormat="1" ht="12.75">
      <c r="A516" s="298">
        <v>2005</v>
      </c>
      <c r="B516" s="298" t="s">
        <v>427</v>
      </c>
      <c r="C516" s="298" t="s">
        <v>428</v>
      </c>
      <c r="D516" s="298">
        <v>2265004075</v>
      </c>
      <c r="E516" s="298" t="s">
        <v>462</v>
      </c>
      <c r="F516" s="298" t="s">
        <v>439</v>
      </c>
      <c r="G516" s="298">
        <v>25</v>
      </c>
      <c r="H516" s="298" t="s">
        <v>451</v>
      </c>
      <c r="I516" s="298" t="s">
        <v>453</v>
      </c>
      <c r="J516" s="298" t="s">
        <v>433</v>
      </c>
      <c r="K516" s="298" t="s">
        <v>434</v>
      </c>
      <c r="L516" s="298" t="s">
        <v>435</v>
      </c>
      <c r="M516" s="298" t="s">
        <v>10</v>
      </c>
      <c r="N516" s="298" t="s">
        <v>10</v>
      </c>
      <c r="O516" s="298" t="s">
        <v>10</v>
      </c>
      <c r="P516" s="299">
        <v>222.2098</v>
      </c>
      <c r="Q516" s="299">
        <v>2.617215</v>
      </c>
      <c r="R516" s="299">
        <v>2.771797</v>
      </c>
      <c r="S516" s="299">
        <v>0.0001702961</v>
      </c>
      <c r="T516" s="299">
        <v>0.008835683</v>
      </c>
      <c r="U516" s="299">
        <v>8.203053E-05</v>
      </c>
      <c r="V516" s="299">
        <v>0.01221583</v>
      </c>
      <c r="W516" s="299">
        <v>3.096057E-07</v>
      </c>
      <c r="X516" s="299">
        <v>4.200273E-06</v>
      </c>
      <c r="Y516" s="299">
        <v>7.463509E-06</v>
      </c>
      <c r="Z516" s="299">
        <v>9.674805E-06</v>
      </c>
    </row>
    <row r="517" spans="1:26" s="298" customFormat="1" ht="12.75">
      <c r="A517" s="298">
        <v>2005</v>
      </c>
      <c r="B517" s="298" t="s">
        <v>427</v>
      </c>
      <c r="C517" s="298" t="s">
        <v>428</v>
      </c>
      <c r="D517" s="298">
        <v>2265004075</v>
      </c>
      <c r="E517" s="298" t="s">
        <v>462</v>
      </c>
      <c r="F517" s="298" t="s">
        <v>439</v>
      </c>
      <c r="G517" s="298">
        <v>50</v>
      </c>
      <c r="H517" s="298" t="s">
        <v>451</v>
      </c>
      <c r="I517" s="298" t="s">
        <v>432</v>
      </c>
      <c r="J517" s="298" t="s">
        <v>433</v>
      </c>
      <c r="K517" s="298" t="s">
        <v>434</v>
      </c>
      <c r="L517" s="298" t="s">
        <v>435</v>
      </c>
      <c r="M517" s="298" t="s">
        <v>10</v>
      </c>
      <c r="N517" s="298" t="s">
        <v>10</v>
      </c>
      <c r="O517" s="298" t="s">
        <v>10</v>
      </c>
      <c r="P517" s="299">
        <v>0.5221094</v>
      </c>
      <c r="Q517" s="299">
        <v>0.0872358</v>
      </c>
      <c r="R517" s="299">
        <v>0.1929045</v>
      </c>
      <c r="S517" s="299">
        <v>6.554309E-06</v>
      </c>
      <c r="T517" s="299">
        <v>0.0001679456</v>
      </c>
      <c r="U517" s="299">
        <v>1.332827E-05</v>
      </c>
      <c r="V517" s="299">
        <v>0.001572742</v>
      </c>
      <c r="W517" s="299">
        <v>1.912168E-08</v>
      </c>
      <c r="X517" s="299">
        <v>1.204705E-07</v>
      </c>
      <c r="Y517" s="299">
        <v>5.665695E-07</v>
      </c>
      <c r="Z517" s="299">
        <v>3.723611E-07</v>
      </c>
    </row>
    <row r="518" spans="1:26" s="298" customFormat="1" ht="12.75">
      <c r="A518" s="298">
        <v>2005</v>
      </c>
      <c r="B518" s="298" t="s">
        <v>427</v>
      </c>
      <c r="C518" s="298" t="s">
        <v>428</v>
      </c>
      <c r="D518" s="298">
        <v>2265004075</v>
      </c>
      <c r="E518" s="298" t="s">
        <v>462</v>
      </c>
      <c r="F518" s="298" t="s">
        <v>439</v>
      </c>
      <c r="G518" s="298">
        <v>120</v>
      </c>
      <c r="H518" s="298" t="s">
        <v>451</v>
      </c>
      <c r="I518" s="298" t="s">
        <v>432</v>
      </c>
      <c r="J518" s="298" t="s">
        <v>433</v>
      </c>
      <c r="K518" s="298" t="s">
        <v>434</v>
      </c>
      <c r="L518" s="298" t="s">
        <v>435</v>
      </c>
      <c r="M518" s="298" t="s">
        <v>10</v>
      </c>
      <c r="N518" s="298" t="s">
        <v>10</v>
      </c>
      <c r="O518" s="298" t="s">
        <v>10</v>
      </c>
      <c r="P518" s="299">
        <v>1.253063</v>
      </c>
      <c r="Q518" s="299">
        <v>0.2093659</v>
      </c>
      <c r="R518" s="299">
        <v>1.195365</v>
      </c>
      <c r="S518" s="299">
        <v>3.039674E-05</v>
      </c>
      <c r="T518" s="299">
        <v>0.0005380979</v>
      </c>
      <c r="U518" s="299">
        <v>0.0001303032</v>
      </c>
      <c r="V518" s="299">
        <v>0.0105745</v>
      </c>
      <c r="W518" s="299">
        <v>1.021644E-07</v>
      </c>
      <c r="X518" s="299">
        <v>8.191992E-07</v>
      </c>
      <c r="Y518" s="299">
        <v>2.863528E-06</v>
      </c>
      <c r="Z518" s="299">
        <v>1.726889E-06</v>
      </c>
    </row>
    <row r="519" spans="1:26" s="298" customFormat="1" ht="12.75">
      <c r="A519" s="298">
        <v>2005</v>
      </c>
      <c r="B519" s="298" t="s">
        <v>427</v>
      </c>
      <c r="C519" s="298" t="s">
        <v>428</v>
      </c>
      <c r="D519" s="298">
        <v>2270004030</v>
      </c>
      <c r="E519" s="298" t="s">
        <v>458</v>
      </c>
      <c r="F519" s="298" t="s">
        <v>540</v>
      </c>
      <c r="G519" s="298">
        <v>15</v>
      </c>
      <c r="H519" s="298" t="s">
        <v>451</v>
      </c>
      <c r="I519" s="298" t="s">
        <v>432</v>
      </c>
      <c r="J519" s="298" t="s">
        <v>433</v>
      </c>
      <c r="K519" s="298" t="s">
        <v>434</v>
      </c>
      <c r="L519" s="298" t="s">
        <v>437</v>
      </c>
      <c r="M519" s="298" t="s">
        <v>10</v>
      </c>
      <c r="N519" s="298" t="s">
        <v>10</v>
      </c>
      <c r="O519" s="298" t="s">
        <v>10</v>
      </c>
      <c r="P519" s="299">
        <v>0.8353752</v>
      </c>
      <c r="Q519" s="299">
        <v>0.2745783</v>
      </c>
      <c r="R519" s="299">
        <v>0.03777437</v>
      </c>
      <c r="S519" s="299">
        <v>6.016165E-07</v>
      </c>
      <c r="T519" s="299">
        <v>2.644063E-06</v>
      </c>
      <c r="U519" s="299">
        <v>4.229919E-06</v>
      </c>
      <c r="V519" s="299">
        <v>0.0004128186</v>
      </c>
      <c r="W519" s="299">
        <v>5.995566E-08</v>
      </c>
      <c r="X519" s="299">
        <v>2.782485E-07</v>
      </c>
      <c r="Y519" s="299">
        <v>0</v>
      </c>
      <c r="Z519" s="299">
        <v>5.428289E-08</v>
      </c>
    </row>
    <row r="520" spans="1:26" s="298" customFormat="1" ht="12.75">
      <c r="A520" s="298">
        <v>2005</v>
      </c>
      <c r="B520" s="298" t="s">
        <v>427</v>
      </c>
      <c r="C520" s="298" t="s">
        <v>428</v>
      </c>
      <c r="D520" s="298">
        <v>2270004030</v>
      </c>
      <c r="E520" s="298" t="s">
        <v>458</v>
      </c>
      <c r="F520" s="298" t="s">
        <v>540</v>
      </c>
      <c r="G520" s="298">
        <v>120</v>
      </c>
      <c r="H520" s="298" t="s">
        <v>451</v>
      </c>
      <c r="I520" s="298" t="s">
        <v>432</v>
      </c>
      <c r="J520" s="298" t="s">
        <v>433</v>
      </c>
      <c r="K520" s="298" t="s">
        <v>434</v>
      </c>
      <c r="L520" s="298" t="s">
        <v>437</v>
      </c>
      <c r="M520" s="298" t="s">
        <v>10</v>
      </c>
      <c r="N520" s="298" t="s">
        <v>10</v>
      </c>
      <c r="O520" s="298" t="s">
        <v>10</v>
      </c>
      <c r="P520" s="299">
        <v>0.7309533</v>
      </c>
      <c r="Q520" s="299">
        <v>0.240256</v>
      </c>
      <c r="R520" s="299">
        <v>0.5357212</v>
      </c>
      <c r="S520" s="299">
        <v>1.215258E-05</v>
      </c>
      <c r="T520" s="299">
        <v>3.740277E-05</v>
      </c>
      <c r="U520" s="299">
        <v>7.787185E-05</v>
      </c>
      <c r="V520" s="299">
        <v>0.005839662</v>
      </c>
      <c r="W520" s="299">
        <v>6.393541E-07</v>
      </c>
      <c r="X520" s="299">
        <v>5.668276E-06</v>
      </c>
      <c r="Y520" s="299">
        <v>0</v>
      </c>
      <c r="Z520" s="299">
        <v>1.096508E-06</v>
      </c>
    </row>
    <row r="521" spans="1:26" s="298" customFormat="1" ht="12.75">
      <c r="A521" s="298">
        <v>2005</v>
      </c>
      <c r="B521" s="298" t="s">
        <v>427</v>
      </c>
      <c r="C521" s="298" t="s">
        <v>428</v>
      </c>
      <c r="D521" s="298">
        <v>2270004030</v>
      </c>
      <c r="E521" s="298" t="s">
        <v>458</v>
      </c>
      <c r="F521" s="298" t="s">
        <v>540</v>
      </c>
      <c r="G521" s="298">
        <v>250</v>
      </c>
      <c r="H521" s="298" t="s">
        <v>451</v>
      </c>
      <c r="I521" s="298" t="s">
        <v>432</v>
      </c>
      <c r="J521" s="298" t="s">
        <v>433</v>
      </c>
      <c r="K521" s="298" t="s">
        <v>434</v>
      </c>
      <c r="L521" s="298" t="s">
        <v>437</v>
      </c>
      <c r="M521" s="298" t="s">
        <v>10</v>
      </c>
      <c r="N521" s="298" t="s">
        <v>10</v>
      </c>
      <c r="O521" s="298" t="s">
        <v>10</v>
      </c>
      <c r="P521" s="299">
        <v>0.2088438</v>
      </c>
      <c r="Q521" s="299">
        <v>0.06864455</v>
      </c>
      <c r="R521" s="299">
        <v>0.3125481</v>
      </c>
      <c r="S521" s="299">
        <v>3.368885E-06</v>
      </c>
      <c r="T521" s="299">
        <v>1.059195E-05</v>
      </c>
      <c r="U521" s="299">
        <v>3.988767E-05</v>
      </c>
      <c r="V521" s="299">
        <v>0.003440154</v>
      </c>
      <c r="W521" s="299">
        <v>3.612713E-07</v>
      </c>
      <c r="X521" s="299">
        <v>1.231634E-06</v>
      </c>
      <c r="Y521" s="299">
        <v>0</v>
      </c>
      <c r="Z521" s="299">
        <v>3.039691E-07</v>
      </c>
    </row>
    <row r="522" spans="1:26" s="298" customFormat="1" ht="12.75">
      <c r="A522" s="298">
        <v>2005</v>
      </c>
      <c r="B522" s="298" t="s">
        <v>427</v>
      </c>
      <c r="C522" s="298" t="s">
        <v>428</v>
      </c>
      <c r="D522" s="298">
        <v>2270004035</v>
      </c>
      <c r="E522" s="298" t="s">
        <v>459</v>
      </c>
      <c r="F522" s="298" t="s">
        <v>540</v>
      </c>
      <c r="G522" s="298">
        <v>175</v>
      </c>
      <c r="H522" s="298" t="s">
        <v>451</v>
      </c>
      <c r="I522" s="298" t="s">
        <v>432</v>
      </c>
      <c r="J522" s="298" t="s">
        <v>437</v>
      </c>
      <c r="K522" s="298" t="s">
        <v>434</v>
      </c>
      <c r="L522" s="298" t="s">
        <v>437</v>
      </c>
      <c r="M522" s="298" t="s">
        <v>10</v>
      </c>
      <c r="N522" s="298" t="s">
        <v>10</v>
      </c>
      <c r="O522" s="298" t="s">
        <v>10</v>
      </c>
      <c r="P522" s="299">
        <v>0</v>
      </c>
      <c r="Q522" s="299">
        <v>0</v>
      </c>
      <c r="R522" s="299">
        <v>0</v>
      </c>
      <c r="S522" s="299">
        <v>0</v>
      </c>
      <c r="T522" s="299">
        <v>0</v>
      </c>
      <c r="U522" s="299">
        <v>0</v>
      </c>
      <c r="V522" s="299">
        <v>0</v>
      </c>
      <c r="W522" s="299">
        <v>0</v>
      </c>
      <c r="X522" s="299">
        <v>0</v>
      </c>
      <c r="Y522" s="299">
        <v>0</v>
      </c>
      <c r="Z522" s="299">
        <v>0</v>
      </c>
    </row>
    <row r="523" spans="1:26" s="298" customFormat="1" ht="12.75">
      <c r="A523" s="298">
        <v>2005</v>
      </c>
      <c r="B523" s="298" t="s">
        <v>427</v>
      </c>
      <c r="C523" s="298" t="s">
        <v>428</v>
      </c>
      <c r="D523" s="298">
        <v>2270004035</v>
      </c>
      <c r="E523" s="298" t="s">
        <v>459</v>
      </c>
      <c r="F523" s="298" t="s">
        <v>540</v>
      </c>
      <c r="G523" s="298">
        <v>250</v>
      </c>
      <c r="H523" s="298" t="s">
        <v>451</v>
      </c>
      <c r="I523" s="298" t="s">
        <v>432</v>
      </c>
      <c r="J523" s="298" t="s">
        <v>433</v>
      </c>
      <c r="K523" s="298" t="s">
        <v>434</v>
      </c>
      <c r="L523" s="298" t="s">
        <v>437</v>
      </c>
      <c r="M523" s="298" t="s">
        <v>10</v>
      </c>
      <c r="N523" s="298" t="s">
        <v>10</v>
      </c>
      <c r="O523" s="298" t="s">
        <v>10</v>
      </c>
      <c r="P523" s="299">
        <v>0</v>
      </c>
      <c r="Q523" s="299">
        <v>0</v>
      </c>
      <c r="R523" s="299">
        <v>0</v>
      </c>
      <c r="S523" s="299">
        <v>0</v>
      </c>
      <c r="T523" s="299">
        <v>0</v>
      </c>
      <c r="U523" s="299">
        <v>0</v>
      </c>
      <c r="V523" s="299">
        <v>0</v>
      </c>
      <c r="W523" s="299">
        <v>0</v>
      </c>
      <c r="X523" s="299">
        <v>0</v>
      </c>
      <c r="Y523" s="299">
        <v>0</v>
      </c>
      <c r="Z523" s="299">
        <v>0</v>
      </c>
    </row>
    <row r="524" spans="1:26" s="298" customFormat="1" ht="12.75">
      <c r="A524" s="298">
        <v>2005</v>
      </c>
      <c r="B524" s="298" t="s">
        <v>427</v>
      </c>
      <c r="C524" s="298" t="s">
        <v>428</v>
      </c>
      <c r="D524" s="298">
        <v>2270004035</v>
      </c>
      <c r="E524" s="298" t="s">
        <v>459</v>
      </c>
      <c r="F524" s="298" t="s">
        <v>540</v>
      </c>
      <c r="G524" s="298">
        <v>500</v>
      </c>
      <c r="H524" s="298" t="s">
        <v>451</v>
      </c>
      <c r="I524" s="298" t="s">
        <v>432</v>
      </c>
      <c r="J524" s="298" t="s">
        <v>433</v>
      </c>
      <c r="K524" s="298" t="s">
        <v>434</v>
      </c>
      <c r="L524" s="298" t="s">
        <v>437</v>
      </c>
      <c r="M524" s="298" t="s">
        <v>10</v>
      </c>
      <c r="N524" s="298" t="s">
        <v>10</v>
      </c>
      <c r="O524" s="298" t="s">
        <v>10</v>
      </c>
      <c r="P524" s="299">
        <v>0</v>
      </c>
      <c r="Q524" s="299">
        <v>0</v>
      </c>
      <c r="R524" s="299">
        <v>0</v>
      </c>
      <c r="S524" s="299">
        <v>0</v>
      </c>
      <c r="T524" s="299">
        <v>0</v>
      </c>
      <c r="U524" s="299">
        <v>0</v>
      </c>
      <c r="V524" s="299">
        <v>0</v>
      </c>
      <c r="W524" s="299">
        <v>0</v>
      </c>
      <c r="X524" s="299">
        <v>0</v>
      </c>
      <c r="Y524" s="299">
        <v>0</v>
      </c>
      <c r="Z524" s="299">
        <v>0</v>
      </c>
    </row>
    <row r="525" spans="1:26" s="298" customFormat="1" ht="12.75">
      <c r="A525" s="298">
        <v>2005</v>
      </c>
      <c r="B525" s="298" t="s">
        <v>427</v>
      </c>
      <c r="C525" s="298" t="s">
        <v>428</v>
      </c>
      <c r="D525" s="298">
        <v>2270004055</v>
      </c>
      <c r="E525" s="298" t="s">
        <v>492</v>
      </c>
      <c r="F525" s="298" t="s">
        <v>540</v>
      </c>
      <c r="G525" s="298">
        <v>15</v>
      </c>
      <c r="H525" s="298" t="s">
        <v>451</v>
      </c>
      <c r="I525" s="298" t="s">
        <v>432</v>
      </c>
      <c r="J525" s="298" t="s">
        <v>433</v>
      </c>
      <c r="K525" s="298" t="s">
        <v>434</v>
      </c>
      <c r="L525" s="298" t="s">
        <v>435</v>
      </c>
      <c r="M525" s="298" t="s">
        <v>10</v>
      </c>
      <c r="N525" s="298" t="s">
        <v>10</v>
      </c>
      <c r="O525" s="298" t="s">
        <v>10</v>
      </c>
      <c r="P525" s="299">
        <v>2015.969</v>
      </c>
      <c r="Q525" s="299">
        <v>3003.905</v>
      </c>
      <c r="R525" s="299">
        <v>1276.919</v>
      </c>
      <c r="S525" s="299">
        <v>0.0216613</v>
      </c>
      <c r="T525" s="299">
        <v>0.09278789</v>
      </c>
      <c r="U525" s="299">
        <v>0.1510604</v>
      </c>
      <c r="V525" s="299">
        <v>13.94396</v>
      </c>
      <c r="W525" s="299">
        <v>0.00202515</v>
      </c>
      <c r="X525" s="299">
        <v>0.009728992</v>
      </c>
      <c r="Y525" s="299">
        <v>0</v>
      </c>
      <c r="Z525" s="299">
        <v>0.001954464</v>
      </c>
    </row>
    <row r="526" spans="1:26" s="298" customFormat="1" ht="12.75">
      <c r="A526" s="298">
        <v>2005</v>
      </c>
      <c r="B526" s="298" t="s">
        <v>427</v>
      </c>
      <c r="C526" s="298" t="s">
        <v>428</v>
      </c>
      <c r="D526" s="298">
        <v>2270004055</v>
      </c>
      <c r="E526" s="298" t="s">
        <v>492</v>
      </c>
      <c r="F526" s="298" t="s">
        <v>540</v>
      </c>
      <c r="G526" s="298">
        <v>25</v>
      </c>
      <c r="H526" s="298" t="s">
        <v>451</v>
      </c>
      <c r="I526" s="298" t="s">
        <v>432</v>
      </c>
      <c r="J526" s="298" t="s">
        <v>433</v>
      </c>
      <c r="K526" s="298" t="s">
        <v>434</v>
      </c>
      <c r="L526" s="298" t="s">
        <v>435</v>
      </c>
      <c r="M526" s="298" t="s">
        <v>10</v>
      </c>
      <c r="N526" s="298" t="s">
        <v>10</v>
      </c>
      <c r="O526" s="298" t="s">
        <v>10</v>
      </c>
      <c r="P526" s="299">
        <v>1577.397</v>
      </c>
      <c r="Q526" s="299">
        <v>2350.408</v>
      </c>
      <c r="R526" s="299">
        <v>1532.874</v>
      </c>
      <c r="S526" s="299">
        <v>0.02479259</v>
      </c>
      <c r="T526" s="299">
        <v>0.08511833</v>
      </c>
      <c r="U526" s="299">
        <v>0.1633236</v>
      </c>
      <c r="V526" s="299">
        <v>16.78533</v>
      </c>
      <c r="W526" s="299">
        <v>0.001987758</v>
      </c>
      <c r="X526" s="299">
        <v>0.01021507</v>
      </c>
      <c r="Y526" s="299">
        <v>0</v>
      </c>
      <c r="Z526" s="299">
        <v>0.002236996</v>
      </c>
    </row>
    <row r="527" spans="1:26" s="298" customFormat="1" ht="12.75">
      <c r="A527" s="298">
        <v>2005</v>
      </c>
      <c r="B527" s="298" t="s">
        <v>427</v>
      </c>
      <c r="C527" s="298" t="s">
        <v>428</v>
      </c>
      <c r="D527" s="298">
        <v>2270004065</v>
      </c>
      <c r="E527" s="298" t="s">
        <v>494</v>
      </c>
      <c r="F527" s="298" t="s">
        <v>540</v>
      </c>
      <c r="G527" s="298">
        <v>25</v>
      </c>
      <c r="H527" s="298" t="s">
        <v>451</v>
      </c>
      <c r="I527" s="298" t="s">
        <v>432</v>
      </c>
      <c r="J527" s="298" t="s">
        <v>437</v>
      </c>
      <c r="K527" s="298" t="s">
        <v>434</v>
      </c>
      <c r="L527" s="298" t="s">
        <v>437</v>
      </c>
      <c r="M527" s="298" t="s">
        <v>10</v>
      </c>
      <c r="N527" s="298" t="s">
        <v>10</v>
      </c>
      <c r="O527" s="298" t="s">
        <v>10</v>
      </c>
      <c r="P527" s="299">
        <v>0.9397971</v>
      </c>
      <c r="Q527" s="299">
        <v>1.196989</v>
      </c>
      <c r="R527" s="299">
        <v>1.098753</v>
      </c>
      <c r="S527" s="299">
        <v>1.801652E-05</v>
      </c>
      <c r="T527" s="299">
        <v>5.340888E-05</v>
      </c>
      <c r="U527" s="299">
        <v>0.0001127695</v>
      </c>
      <c r="V527" s="299">
        <v>0.01204253</v>
      </c>
      <c r="W527" s="299">
        <v>1.426104E-06</v>
      </c>
      <c r="X527" s="299">
        <v>7.068006E-06</v>
      </c>
      <c r="Y527" s="299">
        <v>0</v>
      </c>
      <c r="Z527" s="299">
        <v>1.625602E-06</v>
      </c>
    </row>
    <row r="528" spans="1:26" s="298" customFormat="1" ht="12.75">
      <c r="A528" s="298">
        <v>2005</v>
      </c>
      <c r="B528" s="298" t="s">
        <v>427</v>
      </c>
      <c r="C528" s="298" t="s">
        <v>428</v>
      </c>
      <c r="D528" s="298">
        <v>2270004065</v>
      </c>
      <c r="E528" s="298" t="s">
        <v>494</v>
      </c>
      <c r="F528" s="298" t="s">
        <v>540</v>
      </c>
      <c r="G528" s="298">
        <v>120</v>
      </c>
      <c r="H528" s="298" t="s">
        <v>451</v>
      </c>
      <c r="I528" s="298" t="s">
        <v>432</v>
      </c>
      <c r="J528" s="298" t="s">
        <v>437</v>
      </c>
      <c r="K528" s="298" t="s">
        <v>434</v>
      </c>
      <c r="L528" s="298" t="s">
        <v>437</v>
      </c>
      <c r="M528" s="298" t="s">
        <v>10</v>
      </c>
      <c r="N528" s="298" t="s">
        <v>10</v>
      </c>
      <c r="O528" s="298" t="s">
        <v>10</v>
      </c>
      <c r="P528" s="299">
        <v>25.89663</v>
      </c>
      <c r="Q528" s="299">
        <v>32.98371</v>
      </c>
      <c r="R528" s="299">
        <v>115.0938</v>
      </c>
      <c r="S528" s="299">
        <v>0.003002713</v>
      </c>
      <c r="T528" s="299">
        <v>0.008679435</v>
      </c>
      <c r="U528" s="299">
        <v>0.01799521</v>
      </c>
      <c r="V528" s="299">
        <v>1.251936</v>
      </c>
      <c r="W528" s="299">
        <v>0.000137068</v>
      </c>
      <c r="X528" s="299">
        <v>0.001481305</v>
      </c>
      <c r="Y528" s="299">
        <v>0</v>
      </c>
      <c r="Z528" s="299">
        <v>0.00027093</v>
      </c>
    </row>
    <row r="529" spans="1:26" s="298" customFormat="1" ht="12.75">
      <c r="A529" s="298">
        <v>2005</v>
      </c>
      <c r="B529" s="298" t="s">
        <v>427</v>
      </c>
      <c r="C529" s="298" t="s">
        <v>428</v>
      </c>
      <c r="D529" s="298">
        <v>2270004065</v>
      </c>
      <c r="E529" s="298" t="s">
        <v>494</v>
      </c>
      <c r="F529" s="298" t="s">
        <v>540</v>
      </c>
      <c r="G529" s="298">
        <v>175</v>
      </c>
      <c r="H529" s="298" t="s">
        <v>451</v>
      </c>
      <c r="I529" s="298" t="s">
        <v>432</v>
      </c>
      <c r="J529" s="298" t="s">
        <v>437</v>
      </c>
      <c r="K529" s="298" t="s">
        <v>434</v>
      </c>
      <c r="L529" s="298" t="s">
        <v>437</v>
      </c>
      <c r="M529" s="298" t="s">
        <v>10</v>
      </c>
      <c r="N529" s="298" t="s">
        <v>10</v>
      </c>
      <c r="O529" s="298" t="s">
        <v>10</v>
      </c>
      <c r="P529" s="299">
        <v>1.775172</v>
      </c>
      <c r="Q529" s="299">
        <v>2.260981</v>
      </c>
      <c r="R529" s="299">
        <v>13.61105</v>
      </c>
      <c r="S529" s="299">
        <v>0.0002328807</v>
      </c>
      <c r="T529" s="299">
        <v>0.0008204042</v>
      </c>
      <c r="U529" s="299">
        <v>0.001959354</v>
      </c>
      <c r="V529" s="299">
        <v>0.1488895</v>
      </c>
      <c r="W529" s="299">
        <v>1.563578E-05</v>
      </c>
      <c r="X529" s="299">
        <v>9.688165E-05</v>
      </c>
      <c r="Y529" s="299">
        <v>0</v>
      </c>
      <c r="Z529" s="299">
        <v>2.101246E-05</v>
      </c>
    </row>
    <row r="530" spans="1:26" s="298" customFormat="1" ht="12.75">
      <c r="A530" s="298">
        <v>2005</v>
      </c>
      <c r="B530" s="298" t="s">
        <v>427</v>
      </c>
      <c r="C530" s="298" t="s">
        <v>428</v>
      </c>
      <c r="D530" s="298">
        <v>2270004065</v>
      </c>
      <c r="E530" s="298" t="s">
        <v>494</v>
      </c>
      <c r="F530" s="298" t="s">
        <v>540</v>
      </c>
      <c r="G530" s="298">
        <v>250</v>
      </c>
      <c r="H530" s="298" t="s">
        <v>451</v>
      </c>
      <c r="I530" s="298" t="s">
        <v>432</v>
      </c>
      <c r="J530" s="298" t="s">
        <v>433</v>
      </c>
      <c r="K530" s="298" t="s">
        <v>434</v>
      </c>
      <c r="L530" s="298" t="s">
        <v>437</v>
      </c>
      <c r="M530" s="298" t="s">
        <v>10</v>
      </c>
      <c r="N530" s="298" t="s">
        <v>10</v>
      </c>
      <c r="O530" s="298" t="s">
        <v>10</v>
      </c>
      <c r="P530" s="299">
        <v>0.4176875</v>
      </c>
      <c r="Q530" s="299">
        <v>0.5319955</v>
      </c>
      <c r="R530" s="299">
        <v>5.377765</v>
      </c>
      <c r="S530" s="299">
        <v>6.84643E-05</v>
      </c>
      <c r="T530" s="299">
        <v>0.0002014706</v>
      </c>
      <c r="U530" s="299">
        <v>0.0007394411</v>
      </c>
      <c r="V530" s="299">
        <v>0.05911787</v>
      </c>
      <c r="W530" s="299">
        <v>6.208323E-06</v>
      </c>
      <c r="X530" s="299">
        <v>2.657128E-05</v>
      </c>
      <c r="Y530" s="299">
        <v>0</v>
      </c>
      <c r="Z530" s="299">
        <v>6.177423E-06</v>
      </c>
    </row>
    <row r="531" spans="1:26" s="298" customFormat="1" ht="12.75">
      <c r="A531" s="298">
        <v>2005</v>
      </c>
      <c r="B531" s="298" t="s">
        <v>427</v>
      </c>
      <c r="C531" s="298" t="s">
        <v>428</v>
      </c>
      <c r="D531" s="298">
        <v>2270004065</v>
      </c>
      <c r="E531" s="298" t="s">
        <v>494</v>
      </c>
      <c r="F531" s="298" t="s">
        <v>540</v>
      </c>
      <c r="G531" s="298">
        <v>500</v>
      </c>
      <c r="H531" s="298" t="s">
        <v>451</v>
      </c>
      <c r="I531" s="298" t="s">
        <v>432</v>
      </c>
      <c r="J531" s="298" t="s">
        <v>433</v>
      </c>
      <c r="K531" s="298" t="s">
        <v>434</v>
      </c>
      <c r="L531" s="298" t="s">
        <v>437</v>
      </c>
      <c r="M531" s="298" t="s">
        <v>10</v>
      </c>
      <c r="N531" s="298" t="s">
        <v>10</v>
      </c>
      <c r="O531" s="298" t="s">
        <v>10</v>
      </c>
      <c r="P531" s="299">
        <v>3.86361</v>
      </c>
      <c r="Q531" s="299">
        <v>4.920957</v>
      </c>
      <c r="R531" s="299">
        <v>55.31273</v>
      </c>
      <c r="S531" s="299">
        <v>0.0006312159</v>
      </c>
      <c r="T531" s="299">
        <v>0.002555024</v>
      </c>
      <c r="U531" s="299">
        <v>0.007074845</v>
      </c>
      <c r="V531" s="299">
        <v>0.6076005</v>
      </c>
      <c r="W531" s="299">
        <v>5.566209E-05</v>
      </c>
      <c r="X531" s="299">
        <v>0.0002487896</v>
      </c>
      <c r="Y531" s="299">
        <v>0</v>
      </c>
      <c r="Z531" s="299">
        <v>5.695359E-05</v>
      </c>
    </row>
    <row r="532" spans="1:26" s="298" customFormat="1" ht="12.75">
      <c r="A532" s="298">
        <v>2005</v>
      </c>
      <c r="B532" s="298" t="s">
        <v>427</v>
      </c>
      <c r="C532" s="298" t="s">
        <v>428</v>
      </c>
      <c r="D532" s="298">
        <v>2270004065</v>
      </c>
      <c r="E532" s="298" t="s">
        <v>494</v>
      </c>
      <c r="F532" s="298" t="s">
        <v>540</v>
      </c>
      <c r="G532" s="298">
        <v>750</v>
      </c>
      <c r="H532" s="298" t="s">
        <v>451</v>
      </c>
      <c r="I532" s="298" t="s">
        <v>432</v>
      </c>
      <c r="J532" s="298" t="s">
        <v>433</v>
      </c>
      <c r="K532" s="298" t="s">
        <v>434</v>
      </c>
      <c r="L532" s="298" t="s">
        <v>437</v>
      </c>
      <c r="M532" s="298" t="s">
        <v>10</v>
      </c>
      <c r="N532" s="298" t="s">
        <v>10</v>
      </c>
      <c r="O532" s="298" t="s">
        <v>10</v>
      </c>
      <c r="P532" s="299">
        <v>4.38572</v>
      </c>
      <c r="Q532" s="299">
        <v>5.585952</v>
      </c>
      <c r="R532" s="299">
        <v>151.1721</v>
      </c>
      <c r="S532" s="299">
        <v>0.001770794</v>
      </c>
      <c r="T532" s="299">
        <v>0.006982196</v>
      </c>
      <c r="U532" s="299">
        <v>0.01977451</v>
      </c>
      <c r="V532" s="299">
        <v>1.66041</v>
      </c>
      <c r="W532" s="299">
        <v>0.0001558196</v>
      </c>
      <c r="X532" s="299">
        <v>0.0006870265</v>
      </c>
      <c r="Y532" s="299">
        <v>0</v>
      </c>
      <c r="Z532" s="299">
        <v>0.0001597759</v>
      </c>
    </row>
    <row r="533" spans="1:26" s="298" customFormat="1" ht="12.75">
      <c r="A533" s="298">
        <v>2005</v>
      </c>
      <c r="B533" s="298" t="s">
        <v>427</v>
      </c>
      <c r="C533" s="298" t="s">
        <v>428</v>
      </c>
      <c r="D533" s="298">
        <v>2270004065</v>
      </c>
      <c r="E533" s="298" t="s">
        <v>494</v>
      </c>
      <c r="F533" s="298" t="s">
        <v>540</v>
      </c>
      <c r="G533" s="298">
        <v>1000</v>
      </c>
      <c r="H533" s="298" t="s">
        <v>451</v>
      </c>
      <c r="I533" s="298" t="s">
        <v>432</v>
      </c>
      <c r="J533" s="298" t="s">
        <v>433</v>
      </c>
      <c r="K533" s="298" t="s">
        <v>434</v>
      </c>
      <c r="L533" s="298" t="s">
        <v>437</v>
      </c>
      <c r="M533" s="298" t="s">
        <v>10</v>
      </c>
      <c r="N533" s="298" t="s">
        <v>10</v>
      </c>
      <c r="O533" s="298" t="s">
        <v>10</v>
      </c>
      <c r="P533" s="299">
        <v>8.353752</v>
      </c>
      <c r="Q533" s="299">
        <v>10.62927</v>
      </c>
      <c r="R533" s="299">
        <v>410.2303</v>
      </c>
      <c r="S533" s="299">
        <v>0.005706787</v>
      </c>
      <c r="T533" s="299">
        <v>0.02262569</v>
      </c>
      <c r="U533" s="299">
        <v>0.06052706</v>
      </c>
      <c r="V533" s="299">
        <v>4.496242</v>
      </c>
      <c r="W533" s="299">
        <v>0.0004219458</v>
      </c>
      <c r="X533" s="299">
        <v>0.002026678</v>
      </c>
      <c r="Y533" s="299">
        <v>0</v>
      </c>
      <c r="Z533" s="299">
        <v>0.0005149142</v>
      </c>
    </row>
    <row r="534" spans="1:26" s="298" customFormat="1" ht="12.75">
      <c r="A534" s="298">
        <v>2005</v>
      </c>
      <c r="B534" s="298" t="s">
        <v>427</v>
      </c>
      <c r="C534" s="298" t="s">
        <v>428</v>
      </c>
      <c r="D534" s="298">
        <v>2270004070</v>
      </c>
      <c r="E534" s="298" t="s">
        <v>461</v>
      </c>
      <c r="F534" s="298" t="s">
        <v>540</v>
      </c>
      <c r="G534" s="298">
        <v>15</v>
      </c>
      <c r="H534" s="298" t="s">
        <v>451</v>
      </c>
      <c r="I534" s="298" t="s">
        <v>432</v>
      </c>
      <c r="J534" s="298" t="s">
        <v>433</v>
      </c>
      <c r="K534" s="298" t="s">
        <v>434</v>
      </c>
      <c r="L534" s="298" t="s">
        <v>435</v>
      </c>
      <c r="M534" s="298" t="s">
        <v>10</v>
      </c>
      <c r="N534" s="298" t="s">
        <v>10</v>
      </c>
      <c r="O534" s="298" t="s">
        <v>10</v>
      </c>
      <c r="P534" s="299">
        <v>50.74904</v>
      </c>
      <c r="Q534" s="299">
        <v>148.4576</v>
      </c>
      <c r="R534" s="299">
        <v>65.47316</v>
      </c>
      <c r="S534" s="299">
        <v>0.0009684605</v>
      </c>
      <c r="T534" s="299">
        <v>0.004413793</v>
      </c>
      <c r="U534" s="299">
        <v>0.006820497</v>
      </c>
      <c r="V534" s="299">
        <v>0.7161021</v>
      </c>
      <c r="W534" s="299">
        <v>0.000104003</v>
      </c>
      <c r="X534" s="299">
        <v>0.0004650286</v>
      </c>
      <c r="Y534" s="299">
        <v>0</v>
      </c>
      <c r="Z534" s="299">
        <v>8.738263E-05</v>
      </c>
    </row>
    <row r="535" spans="1:26" s="298" customFormat="1" ht="12.75">
      <c r="A535" s="298">
        <v>2005</v>
      </c>
      <c r="B535" s="298" t="s">
        <v>427</v>
      </c>
      <c r="C535" s="298" t="s">
        <v>428</v>
      </c>
      <c r="D535" s="298">
        <v>2270004070</v>
      </c>
      <c r="E535" s="298" t="s">
        <v>461</v>
      </c>
      <c r="F535" s="298" t="s">
        <v>540</v>
      </c>
      <c r="G535" s="298">
        <v>25</v>
      </c>
      <c r="H535" s="298" t="s">
        <v>451</v>
      </c>
      <c r="I535" s="298" t="s">
        <v>432</v>
      </c>
      <c r="J535" s="298" t="s">
        <v>433</v>
      </c>
      <c r="K535" s="298" t="s">
        <v>434</v>
      </c>
      <c r="L535" s="298" t="s">
        <v>435</v>
      </c>
      <c r="M535" s="298" t="s">
        <v>10</v>
      </c>
      <c r="N535" s="298" t="s">
        <v>10</v>
      </c>
      <c r="O535" s="298" t="s">
        <v>10</v>
      </c>
      <c r="P535" s="299">
        <v>953.894</v>
      </c>
      <c r="Q535" s="299">
        <v>2790.453</v>
      </c>
      <c r="R535" s="299">
        <v>1840.236</v>
      </c>
      <c r="S535" s="299">
        <v>0.02681591</v>
      </c>
      <c r="T535" s="299">
        <v>0.08515922</v>
      </c>
      <c r="U535" s="299">
        <v>0.1852387</v>
      </c>
      <c r="V535" s="299">
        <v>20.1901</v>
      </c>
      <c r="W535" s="299">
        <v>0.002390959</v>
      </c>
      <c r="X535" s="299">
        <v>0.0112162</v>
      </c>
      <c r="Y535" s="299">
        <v>0</v>
      </c>
      <c r="Z535" s="299">
        <v>0.002419556</v>
      </c>
    </row>
    <row r="536" spans="1:26" s="298" customFormat="1" ht="12.75">
      <c r="A536" s="298">
        <v>2005</v>
      </c>
      <c r="B536" s="298" t="s">
        <v>427</v>
      </c>
      <c r="C536" s="298" t="s">
        <v>428</v>
      </c>
      <c r="D536" s="298">
        <v>2270004075</v>
      </c>
      <c r="E536" s="298" t="s">
        <v>462</v>
      </c>
      <c r="F536" s="298" t="s">
        <v>540</v>
      </c>
      <c r="G536" s="298">
        <v>15</v>
      </c>
      <c r="H536" s="298" t="s">
        <v>451</v>
      </c>
      <c r="I536" s="298" t="s">
        <v>432</v>
      </c>
      <c r="J536" s="298" t="s">
        <v>433</v>
      </c>
      <c r="K536" s="298" t="s">
        <v>434</v>
      </c>
      <c r="L536" s="298" t="s">
        <v>435</v>
      </c>
      <c r="M536" s="298" t="s">
        <v>10</v>
      </c>
      <c r="N536" s="298" t="s">
        <v>10</v>
      </c>
      <c r="O536" s="298" t="s">
        <v>10</v>
      </c>
      <c r="P536" s="299">
        <v>0.7309533</v>
      </c>
      <c r="Q536" s="299">
        <v>0.8669237</v>
      </c>
      <c r="R536" s="299">
        <v>0.4843291</v>
      </c>
      <c r="S536" s="299">
        <v>7.460189E-06</v>
      </c>
      <c r="T536" s="299">
        <v>3.329792E-05</v>
      </c>
      <c r="U536" s="299">
        <v>5.252992E-05</v>
      </c>
      <c r="V536" s="299">
        <v>0.005295015</v>
      </c>
      <c r="W536" s="299">
        <v>7.690211E-07</v>
      </c>
      <c r="X536" s="299">
        <v>3.508633E-06</v>
      </c>
      <c r="Y536" s="299">
        <v>0</v>
      </c>
      <c r="Z536" s="299">
        <v>6.731209E-07</v>
      </c>
    </row>
    <row r="537" spans="1:26" s="298" customFormat="1" ht="12.75">
      <c r="A537" s="298">
        <v>2005</v>
      </c>
      <c r="B537" s="298" t="s">
        <v>427</v>
      </c>
      <c r="C537" s="298" t="s">
        <v>428</v>
      </c>
      <c r="D537" s="298">
        <v>2270004075</v>
      </c>
      <c r="E537" s="298" t="s">
        <v>462</v>
      </c>
      <c r="F537" s="298" t="s">
        <v>540</v>
      </c>
      <c r="G537" s="298">
        <v>25</v>
      </c>
      <c r="H537" s="298" t="s">
        <v>451</v>
      </c>
      <c r="I537" s="298" t="s">
        <v>432</v>
      </c>
      <c r="J537" s="298" t="s">
        <v>433</v>
      </c>
      <c r="K537" s="298" t="s">
        <v>434</v>
      </c>
      <c r="L537" s="298" t="s">
        <v>435</v>
      </c>
      <c r="M537" s="298" t="s">
        <v>10</v>
      </c>
      <c r="N537" s="298" t="s">
        <v>10</v>
      </c>
      <c r="O537" s="298" t="s">
        <v>10</v>
      </c>
      <c r="P537" s="299">
        <v>0.1044219</v>
      </c>
      <c r="Q537" s="299">
        <v>0.1238463</v>
      </c>
      <c r="R537" s="299">
        <v>0.09197047</v>
      </c>
      <c r="S537" s="299">
        <v>1.372803E-06</v>
      </c>
      <c r="T537" s="299">
        <v>4.47305E-06</v>
      </c>
      <c r="U537" s="299">
        <v>9.44456E-06</v>
      </c>
      <c r="V537" s="299">
        <v>0.001008574</v>
      </c>
      <c r="W537" s="299">
        <v>1.194377E-07</v>
      </c>
      <c r="X537" s="299">
        <v>5.731525E-07</v>
      </c>
      <c r="Y537" s="299">
        <v>0</v>
      </c>
      <c r="Z537" s="299">
        <v>1.238658E-07</v>
      </c>
    </row>
    <row r="538" spans="1:26" s="300" customFormat="1" ht="12.75">
      <c r="A538" s="300">
        <v>2005</v>
      </c>
      <c r="B538" s="300" t="s">
        <v>427</v>
      </c>
      <c r="C538" s="300" t="s">
        <v>428</v>
      </c>
      <c r="D538" s="300">
        <v>2260006005</v>
      </c>
      <c r="E538" s="300" t="s">
        <v>463</v>
      </c>
      <c r="F538" s="300" t="s">
        <v>430</v>
      </c>
      <c r="G538" s="300">
        <v>2</v>
      </c>
      <c r="H538" s="300" t="s">
        <v>464</v>
      </c>
      <c r="I538" s="300" t="s">
        <v>452</v>
      </c>
      <c r="J538" s="300" t="s">
        <v>433</v>
      </c>
      <c r="K538" s="300" t="s">
        <v>434</v>
      </c>
      <c r="L538" s="300" t="s">
        <v>437</v>
      </c>
      <c r="M538" s="300" t="s">
        <v>10</v>
      </c>
      <c r="N538" s="300" t="s">
        <v>10</v>
      </c>
      <c r="O538" s="300" t="s">
        <v>10</v>
      </c>
      <c r="P538" s="301">
        <v>180.6917</v>
      </c>
      <c r="Q538" s="301">
        <v>66.45171</v>
      </c>
      <c r="R538" s="301">
        <v>6.047032</v>
      </c>
      <c r="S538" s="301">
        <v>0.003209996</v>
      </c>
      <c r="T538" s="301">
        <v>0.01574183</v>
      </c>
      <c r="U538" s="301">
        <v>0.0001571355</v>
      </c>
      <c r="V538" s="301">
        <v>0.02139054</v>
      </c>
      <c r="W538" s="301">
        <v>8.809701E-07</v>
      </c>
      <c r="X538" s="301">
        <v>0.0001362788</v>
      </c>
      <c r="Y538" s="301">
        <v>4.770105E-05</v>
      </c>
      <c r="Z538" s="301">
        <v>0.0001995167</v>
      </c>
    </row>
    <row r="539" spans="1:26" s="300" customFormat="1" ht="12.75">
      <c r="A539" s="300">
        <v>2005</v>
      </c>
      <c r="B539" s="300" t="s">
        <v>427</v>
      </c>
      <c r="C539" s="300" t="s">
        <v>428</v>
      </c>
      <c r="D539" s="300">
        <v>2260006005</v>
      </c>
      <c r="E539" s="300" t="s">
        <v>463</v>
      </c>
      <c r="F539" s="300" t="s">
        <v>430</v>
      </c>
      <c r="G539" s="300">
        <v>2</v>
      </c>
      <c r="H539" s="300" t="s">
        <v>464</v>
      </c>
      <c r="I539" s="300" t="s">
        <v>453</v>
      </c>
      <c r="J539" s="300" t="s">
        <v>433</v>
      </c>
      <c r="K539" s="300" t="s">
        <v>434</v>
      </c>
      <c r="L539" s="300" t="s">
        <v>437</v>
      </c>
      <c r="M539" s="300" t="s">
        <v>10</v>
      </c>
      <c r="N539" s="300" t="s">
        <v>10</v>
      </c>
      <c r="O539" s="300" t="s">
        <v>10</v>
      </c>
      <c r="P539" s="301">
        <v>141.9845</v>
      </c>
      <c r="Q539" s="301">
        <v>35.12189</v>
      </c>
      <c r="R539" s="301">
        <v>3.457489</v>
      </c>
      <c r="S539" s="301">
        <v>0.002033148</v>
      </c>
      <c r="T539" s="301">
        <v>0.009109651</v>
      </c>
      <c r="U539" s="301">
        <v>7.662001E-05</v>
      </c>
      <c r="V539" s="301">
        <v>0.0113056</v>
      </c>
      <c r="W539" s="301">
        <v>4.656214E-07</v>
      </c>
      <c r="X539" s="301">
        <v>8.060173E-05</v>
      </c>
      <c r="Y539" s="301">
        <v>2.402799E-05</v>
      </c>
      <c r="Z539" s="301">
        <v>0.0001263699</v>
      </c>
    </row>
    <row r="540" spans="1:26" s="300" customFormat="1" ht="12.75">
      <c r="A540" s="300">
        <v>2005</v>
      </c>
      <c r="B540" s="300" t="s">
        <v>427</v>
      </c>
      <c r="C540" s="300" t="s">
        <v>428</v>
      </c>
      <c r="D540" s="300">
        <v>2260006005</v>
      </c>
      <c r="E540" s="300" t="s">
        <v>463</v>
      </c>
      <c r="F540" s="300" t="s">
        <v>430</v>
      </c>
      <c r="G540" s="300">
        <v>15</v>
      </c>
      <c r="H540" s="300" t="s">
        <v>464</v>
      </c>
      <c r="I540" s="300" t="s">
        <v>452</v>
      </c>
      <c r="J540" s="300" t="s">
        <v>433</v>
      </c>
      <c r="K540" s="300" t="s">
        <v>434</v>
      </c>
      <c r="L540" s="300" t="s">
        <v>437</v>
      </c>
      <c r="M540" s="300" t="s">
        <v>10</v>
      </c>
      <c r="N540" s="300" t="s">
        <v>10</v>
      </c>
      <c r="O540" s="300" t="s">
        <v>10</v>
      </c>
      <c r="P540" s="301">
        <v>1.822539</v>
      </c>
      <c r="Q540" s="301">
        <v>0.6702623</v>
      </c>
      <c r="R540" s="301">
        <v>0.439626</v>
      </c>
      <c r="S540" s="301">
        <v>9.243382E-05</v>
      </c>
      <c r="T540" s="301">
        <v>0.001240065</v>
      </c>
      <c r="U540" s="301">
        <v>1.393235E-05</v>
      </c>
      <c r="V540" s="301">
        <v>0.001941793</v>
      </c>
      <c r="W540" s="301">
        <v>7.997279E-08</v>
      </c>
      <c r="X540" s="301">
        <v>3.274944E-06</v>
      </c>
      <c r="Y540" s="301">
        <v>1.546002E-06</v>
      </c>
      <c r="Z540" s="301">
        <v>5.745207E-06</v>
      </c>
    </row>
    <row r="541" spans="1:26" s="300" customFormat="1" ht="12.75">
      <c r="A541" s="300">
        <v>2005</v>
      </c>
      <c r="B541" s="300" t="s">
        <v>427</v>
      </c>
      <c r="C541" s="300" t="s">
        <v>428</v>
      </c>
      <c r="D541" s="300">
        <v>2260006005</v>
      </c>
      <c r="E541" s="300" t="s">
        <v>463</v>
      </c>
      <c r="F541" s="300" t="s">
        <v>430</v>
      </c>
      <c r="G541" s="300">
        <v>15</v>
      </c>
      <c r="H541" s="300" t="s">
        <v>464</v>
      </c>
      <c r="I541" s="300" t="s">
        <v>453</v>
      </c>
      <c r="J541" s="300" t="s">
        <v>433</v>
      </c>
      <c r="K541" s="300" t="s">
        <v>434</v>
      </c>
      <c r="L541" s="300" t="s">
        <v>437</v>
      </c>
      <c r="M541" s="300" t="s">
        <v>10</v>
      </c>
      <c r="N541" s="300" t="s">
        <v>10</v>
      </c>
      <c r="O541" s="300" t="s">
        <v>10</v>
      </c>
      <c r="P541" s="301">
        <v>1.388601</v>
      </c>
      <c r="Q541" s="301">
        <v>0.3434905</v>
      </c>
      <c r="R541" s="301">
        <v>0.2572325</v>
      </c>
      <c r="S541" s="301">
        <v>0.0001106453</v>
      </c>
      <c r="T541" s="301">
        <v>0.0006782239</v>
      </c>
      <c r="U541" s="301">
        <v>5.852309E-06</v>
      </c>
      <c r="V541" s="301">
        <v>0.0009951139</v>
      </c>
      <c r="W541" s="301">
        <v>4.098379E-08</v>
      </c>
      <c r="X541" s="301">
        <v>4.453594E-06</v>
      </c>
      <c r="Y541" s="301">
        <v>6.840887E-07</v>
      </c>
      <c r="Z541" s="301">
        <v>6.877139E-06</v>
      </c>
    </row>
    <row r="542" spans="1:26" s="300" customFormat="1" ht="12.75">
      <c r="A542" s="300">
        <v>2005</v>
      </c>
      <c r="B542" s="300" t="s">
        <v>427</v>
      </c>
      <c r="C542" s="300" t="s">
        <v>428</v>
      </c>
      <c r="D542" s="300">
        <v>2260006010</v>
      </c>
      <c r="E542" s="300" t="s">
        <v>465</v>
      </c>
      <c r="F542" s="300" t="s">
        <v>430</v>
      </c>
      <c r="G542" s="300">
        <v>2</v>
      </c>
      <c r="H542" s="300" t="s">
        <v>464</v>
      </c>
      <c r="I542" s="300" t="s">
        <v>452</v>
      </c>
      <c r="J542" s="300" t="s">
        <v>433</v>
      </c>
      <c r="K542" s="300" t="s">
        <v>434</v>
      </c>
      <c r="L542" s="300" t="s">
        <v>437</v>
      </c>
      <c r="M542" s="300" t="s">
        <v>10</v>
      </c>
      <c r="N542" s="300" t="s">
        <v>10</v>
      </c>
      <c r="O542" s="300" t="s">
        <v>10</v>
      </c>
      <c r="P542" s="301">
        <v>717.9935</v>
      </c>
      <c r="Q542" s="301">
        <v>507.2775</v>
      </c>
      <c r="R542" s="301">
        <v>36.40736</v>
      </c>
      <c r="S542" s="301">
        <v>0.01122198</v>
      </c>
      <c r="T542" s="301">
        <v>0.09093943</v>
      </c>
      <c r="U542" s="301">
        <v>0.00146826</v>
      </c>
      <c r="V542" s="301">
        <v>0.1656919</v>
      </c>
      <c r="W542" s="301">
        <v>6.824027E-06</v>
      </c>
      <c r="X542" s="301">
        <v>0.0007001634</v>
      </c>
      <c r="Y542" s="301">
        <v>0.0004130461</v>
      </c>
      <c r="Z542" s="301">
        <v>0.0006975002</v>
      </c>
    </row>
    <row r="543" spans="1:26" s="300" customFormat="1" ht="12.75">
      <c r="A543" s="300">
        <v>2005</v>
      </c>
      <c r="B543" s="300" t="s">
        <v>427</v>
      </c>
      <c r="C543" s="300" t="s">
        <v>428</v>
      </c>
      <c r="D543" s="300">
        <v>2260006010</v>
      </c>
      <c r="E543" s="300" t="s">
        <v>465</v>
      </c>
      <c r="F543" s="300" t="s">
        <v>430</v>
      </c>
      <c r="G543" s="300">
        <v>2</v>
      </c>
      <c r="H543" s="300" t="s">
        <v>464</v>
      </c>
      <c r="I543" s="300" t="s">
        <v>453</v>
      </c>
      <c r="J543" s="300" t="s">
        <v>433</v>
      </c>
      <c r="K543" s="300" t="s">
        <v>434</v>
      </c>
      <c r="L543" s="300" t="s">
        <v>437</v>
      </c>
      <c r="M543" s="300" t="s">
        <v>10</v>
      </c>
      <c r="N543" s="300" t="s">
        <v>10</v>
      </c>
      <c r="O543" s="300" t="s">
        <v>10</v>
      </c>
      <c r="P543" s="301">
        <v>564.2059</v>
      </c>
      <c r="Q543" s="301">
        <v>268.0132</v>
      </c>
      <c r="R543" s="301">
        <v>23.74682</v>
      </c>
      <c r="S543" s="301">
        <v>0.01181167</v>
      </c>
      <c r="T543" s="301">
        <v>0.06149083</v>
      </c>
      <c r="U543" s="301">
        <v>0.0006662874</v>
      </c>
      <c r="V543" s="301">
        <v>0.08754109</v>
      </c>
      <c r="W543" s="301">
        <v>3.605382E-06</v>
      </c>
      <c r="X543" s="301">
        <v>0.0005232955</v>
      </c>
      <c r="Y543" s="301">
        <v>0.0001982065</v>
      </c>
      <c r="Z543" s="301">
        <v>0.0007341522</v>
      </c>
    </row>
    <row r="544" spans="1:26" s="300" customFormat="1" ht="12.75">
      <c r="A544" s="300">
        <v>2005</v>
      </c>
      <c r="B544" s="300" t="s">
        <v>427</v>
      </c>
      <c r="C544" s="300" t="s">
        <v>428</v>
      </c>
      <c r="D544" s="300">
        <v>2260006010</v>
      </c>
      <c r="E544" s="300" t="s">
        <v>465</v>
      </c>
      <c r="F544" s="300" t="s">
        <v>430</v>
      </c>
      <c r="G544" s="300">
        <v>15</v>
      </c>
      <c r="H544" s="300" t="s">
        <v>464</v>
      </c>
      <c r="I544" s="300" t="s">
        <v>452</v>
      </c>
      <c r="J544" s="300" t="s">
        <v>437</v>
      </c>
      <c r="K544" s="300" t="s">
        <v>434</v>
      </c>
      <c r="L544" s="300" t="s">
        <v>437</v>
      </c>
      <c r="M544" s="300" t="s">
        <v>10</v>
      </c>
      <c r="N544" s="300" t="s">
        <v>10</v>
      </c>
      <c r="O544" s="300" t="s">
        <v>10</v>
      </c>
      <c r="P544" s="301">
        <v>193.623</v>
      </c>
      <c r="Q544" s="301">
        <v>136.7987</v>
      </c>
      <c r="R544" s="301">
        <v>79.75182</v>
      </c>
      <c r="S544" s="301">
        <v>0.01457342</v>
      </c>
      <c r="T544" s="301">
        <v>0.2269683</v>
      </c>
      <c r="U544" s="301">
        <v>0.002708434</v>
      </c>
      <c r="V544" s="301">
        <v>0.3574604</v>
      </c>
      <c r="W544" s="301">
        <v>1.472201E-05</v>
      </c>
      <c r="X544" s="301">
        <v>0.002996594</v>
      </c>
      <c r="Y544" s="301">
        <v>0.0003089933</v>
      </c>
      <c r="Z544" s="301">
        <v>0.0009058085</v>
      </c>
    </row>
    <row r="545" spans="1:26" s="300" customFormat="1" ht="12.75">
      <c r="A545" s="300">
        <v>2005</v>
      </c>
      <c r="B545" s="300" t="s">
        <v>427</v>
      </c>
      <c r="C545" s="300" t="s">
        <v>428</v>
      </c>
      <c r="D545" s="300">
        <v>2260006010</v>
      </c>
      <c r="E545" s="300" t="s">
        <v>465</v>
      </c>
      <c r="F545" s="300" t="s">
        <v>430</v>
      </c>
      <c r="G545" s="300">
        <v>15</v>
      </c>
      <c r="H545" s="300" t="s">
        <v>464</v>
      </c>
      <c r="I545" s="300" t="s">
        <v>453</v>
      </c>
      <c r="J545" s="300" t="s">
        <v>437</v>
      </c>
      <c r="K545" s="300" t="s">
        <v>434</v>
      </c>
      <c r="L545" s="300" t="s">
        <v>437</v>
      </c>
      <c r="M545" s="300" t="s">
        <v>10</v>
      </c>
      <c r="N545" s="300" t="s">
        <v>10</v>
      </c>
      <c r="O545" s="300" t="s">
        <v>10</v>
      </c>
      <c r="P545" s="301">
        <v>152.1386</v>
      </c>
      <c r="Q545" s="301">
        <v>72.26999</v>
      </c>
      <c r="R545" s="301">
        <v>47.9684</v>
      </c>
      <c r="S545" s="301">
        <v>0.01806923</v>
      </c>
      <c r="T545" s="301">
        <v>0.1306049</v>
      </c>
      <c r="U545" s="301">
        <v>0.001206025</v>
      </c>
      <c r="V545" s="301">
        <v>0.1888442</v>
      </c>
      <c r="W545" s="301">
        <v>7.777554E-06</v>
      </c>
      <c r="X545" s="301">
        <v>0.001583083</v>
      </c>
      <c r="Y545" s="301">
        <v>0.0001444646</v>
      </c>
      <c r="Z545" s="301">
        <v>0.00112309</v>
      </c>
    </row>
    <row r="546" spans="1:26" s="300" customFormat="1" ht="12.75">
      <c r="A546" s="300">
        <v>2005</v>
      </c>
      <c r="B546" s="300" t="s">
        <v>427</v>
      </c>
      <c r="C546" s="300" t="s">
        <v>428</v>
      </c>
      <c r="D546" s="300">
        <v>2260006010</v>
      </c>
      <c r="E546" s="300" t="s">
        <v>465</v>
      </c>
      <c r="F546" s="300" t="s">
        <v>430</v>
      </c>
      <c r="G546" s="300">
        <v>25</v>
      </c>
      <c r="H546" s="300" t="s">
        <v>464</v>
      </c>
      <c r="I546" s="300" t="s">
        <v>452</v>
      </c>
      <c r="J546" s="300" t="s">
        <v>437</v>
      </c>
      <c r="K546" s="300" t="s">
        <v>434</v>
      </c>
      <c r="L546" s="300" t="s">
        <v>437</v>
      </c>
      <c r="M546" s="300" t="s">
        <v>10</v>
      </c>
      <c r="N546" s="300" t="s">
        <v>10</v>
      </c>
      <c r="O546" s="300" t="s">
        <v>10</v>
      </c>
      <c r="P546" s="301">
        <v>2.343264</v>
      </c>
      <c r="Q546" s="301">
        <v>1.655565</v>
      </c>
      <c r="R546" s="301">
        <v>1.932258</v>
      </c>
      <c r="S546" s="301">
        <v>0.0001681728</v>
      </c>
      <c r="T546" s="301">
        <v>0.005608724</v>
      </c>
      <c r="U546" s="301">
        <v>6.704519E-05</v>
      </c>
      <c r="V546" s="301">
        <v>0.009192867</v>
      </c>
      <c r="W546" s="301">
        <v>3.786085E-07</v>
      </c>
      <c r="X546" s="301">
        <v>7.706389E-05</v>
      </c>
      <c r="Y546" s="301">
        <v>5.527668E-06</v>
      </c>
      <c r="Z546" s="301">
        <v>1.045275E-05</v>
      </c>
    </row>
    <row r="547" spans="1:26" s="300" customFormat="1" ht="12.75">
      <c r="A547" s="300">
        <v>2005</v>
      </c>
      <c r="B547" s="300" t="s">
        <v>427</v>
      </c>
      <c r="C547" s="300" t="s">
        <v>428</v>
      </c>
      <c r="D547" s="300">
        <v>2260006010</v>
      </c>
      <c r="E547" s="300" t="s">
        <v>465</v>
      </c>
      <c r="F547" s="300" t="s">
        <v>430</v>
      </c>
      <c r="G547" s="300">
        <v>25</v>
      </c>
      <c r="H547" s="300" t="s">
        <v>464</v>
      </c>
      <c r="I547" s="300" t="s">
        <v>453</v>
      </c>
      <c r="J547" s="300" t="s">
        <v>437</v>
      </c>
      <c r="K547" s="300" t="s">
        <v>434</v>
      </c>
      <c r="L547" s="300" t="s">
        <v>437</v>
      </c>
      <c r="M547" s="300" t="s">
        <v>10</v>
      </c>
      <c r="N547" s="300" t="s">
        <v>10</v>
      </c>
      <c r="O547" s="300" t="s">
        <v>10</v>
      </c>
      <c r="P547" s="301">
        <v>1.822539</v>
      </c>
      <c r="Q547" s="301">
        <v>0.8657556</v>
      </c>
      <c r="R547" s="301">
        <v>1.108331</v>
      </c>
      <c r="S547" s="301">
        <v>0.0002490828</v>
      </c>
      <c r="T547" s="301">
        <v>0.003143464</v>
      </c>
      <c r="U547" s="301">
        <v>3.009694E-05</v>
      </c>
      <c r="V547" s="301">
        <v>0.004807286</v>
      </c>
      <c r="W547" s="301">
        <v>1.979882E-07</v>
      </c>
      <c r="X547" s="301">
        <v>4.029953E-05</v>
      </c>
      <c r="Y547" s="301">
        <v>2.617888E-06</v>
      </c>
      <c r="Z547" s="301">
        <v>1.548169E-05</v>
      </c>
    </row>
    <row r="548" spans="1:26" s="300" customFormat="1" ht="12.75">
      <c r="A548" s="300">
        <v>2005</v>
      </c>
      <c r="B548" s="300" t="s">
        <v>427</v>
      </c>
      <c r="C548" s="300" t="s">
        <v>428</v>
      </c>
      <c r="D548" s="300">
        <v>2265006005</v>
      </c>
      <c r="E548" s="300" t="s">
        <v>463</v>
      </c>
      <c r="F548" s="300" t="s">
        <v>439</v>
      </c>
      <c r="G548" s="300">
        <v>5</v>
      </c>
      <c r="H548" s="300" t="s">
        <v>464</v>
      </c>
      <c r="I548" s="300" t="s">
        <v>452</v>
      </c>
      <c r="J548" s="300" t="s">
        <v>433</v>
      </c>
      <c r="K548" s="300" t="s">
        <v>434</v>
      </c>
      <c r="L548" s="300" t="s">
        <v>437</v>
      </c>
      <c r="M548" s="300" t="s">
        <v>10</v>
      </c>
      <c r="N548" s="300" t="s">
        <v>10</v>
      </c>
      <c r="O548" s="300" t="s">
        <v>10</v>
      </c>
      <c r="P548" s="301">
        <v>2371.904</v>
      </c>
      <c r="Q548" s="301">
        <v>872.2987</v>
      </c>
      <c r="R548" s="301">
        <v>282.6444</v>
      </c>
      <c r="S548" s="301">
        <v>0.06987966</v>
      </c>
      <c r="T548" s="301">
        <v>0.8516338</v>
      </c>
      <c r="U548" s="301">
        <v>0.009269632</v>
      </c>
      <c r="V548" s="301">
        <v>1.123157</v>
      </c>
      <c r="W548" s="301">
        <v>3.878496E-05</v>
      </c>
      <c r="X548" s="301">
        <v>0.003877829</v>
      </c>
      <c r="Y548" s="301">
        <v>0.001387655</v>
      </c>
      <c r="Z548" s="301">
        <v>0.003969979</v>
      </c>
    </row>
    <row r="549" spans="1:26" s="300" customFormat="1" ht="12.75">
      <c r="A549" s="300">
        <v>2005</v>
      </c>
      <c r="B549" s="300" t="s">
        <v>427</v>
      </c>
      <c r="C549" s="300" t="s">
        <v>428</v>
      </c>
      <c r="D549" s="300">
        <v>2265006005</v>
      </c>
      <c r="E549" s="300" t="s">
        <v>463</v>
      </c>
      <c r="F549" s="300" t="s">
        <v>439</v>
      </c>
      <c r="G549" s="300">
        <v>5</v>
      </c>
      <c r="H549" s="300" t="s">
        <v>464</v>
      </c>
      <c r="I549" s="300" t="s">
        <v>453</v>
      </c>
      <c r="J549" s="300" t="s">
        <v>433</v>
      </c>
      <c r="K549" s="300" t="s">
        <v>434</v>
      </c>
      <c r="L549" s="300" t="s">
        <v>437</v>
      </c>
      <c r="M549" s="300" t="s">
        <v>10</v>
      </c>
      <c r="N549" s="300" t="s">
        <v>10</v>
      </c>
      <c r="O549" s="300" t="s">
        <v>10</v>
      </c>
      <c r="P549" s="301">
        <v>1863.676</v>
      </c>
      <c r="Q549" s="301">
        <v>461.0072</v>
      </c>
      <c r="R549" s="301">
        <v>155.6629</v>
      </c>
      <c r="S549" s="301">
        <v>0.03910739</v>
      </c>
      <c r="T549" s="301">
        <v>0.4834152</v>
      </c>
      <c r="U549" s="301">
        <v>0.004638518</v>
      </c>
      <c r="V549" s="301">
        <v>0.5935854</v>
      </c>
      <c r="W549" s="301">
        <v>2.049774E-05</v>
      </c>
      <c r="X549" s="301">
        <v>0.002008539</v>
      </c>
      <c r="Y549" s="301">
        <v>0.000712275</v>
      </c>
      <c r="Z549" s="301">
        <v>0.002221756</v>
      </c>
    </row>
    <row r="550" spans="1:26" s="300" customFormat="1" ht="12.75">
      <c r="A550" s="300">
        <v>2005</v>
      </c>
      <c r="B550" s="300" t="s">
        <v>427</v>
      </c>
      <c r="C550" s="300" t="s">
        <v>428</v>
      </c>
      <c r="D550" s="300">
        <v>2265006005</v>
      </c>
      <c r="E550" s="300" t="s">
        <v>463</v>
      </c>
      <c r="F550" s="300" t="s">
        <v>439</v>
      </c>
      <c r="G550" s="300">
        <v>15</v>
      </c>
      <c r="H550" s="300" t="s">
        <v>464</v>
      </c>
      <c r="I550" s="300" t="s">
        <v>452</v>
      </c>
      <c r="J550" s="300" t="s">
        <v>433</v>
      </c>
      <c r="K550" s="300" t="s">
        <v>434</v>
      </c>
      <c r="L550" s="300" t="s">
        <v>437</v>
      </c>
      <c r="M550" s="300" t="s">
        <v>10</v>
      </c>
      <c r="N550" s="300" t="s">
        <v>10</v>
      </c>
      <c r="O550" s="300" t="s">
        <v>10</v>
      </c>
      <c r="P550" s="301">
        <v>6515.229</v>
      </c>
      <c r="Q550" s="301">
        <v>2396.06</v>
      </c>
      <c r="R550" s="301">
        <v>1624.251</v>
      </c>
      <c r="S550" s="301">
        <v>0.197986</v>
      </c>
      <c r="T550" s="301">
        <v>5.077571</v>
      </c>
      <c r="U550" s="301">
        <v>0.0579965</v>
      </c>
      <c r="V550" s="301">
        <v>6.941539</v>
      </c>
      <c r="W550" s="301">
        <v>0.0001979221</v>
      </c>
      <c r="X550" s="301">
        <v>0.003645197</v>
      </c>
      <c r="Y550" s="301">
        <v>0.005941669</v>
      </c>
      <c r="Z550" s="301">
        <v>0.01124791</v>
      </c>
    </row>
    <row r="551" spans="1:26" s="300" customFormat="1" ht="12.75">
      <c r="A551" s="300">
        <v>2005</v>
      </c>
      <c r="B551" s="300" t="s">
        <v>427</v>
      </c>
      <c r="C551" s="300" t="s">
        <v>428</v>
      </c>
      <c r="D551" s="300">
        <v>2265006005</v>
      </c>
      <c r="E551" s="300" t="s">
        <v>463</v>
      </c>
      <c r="F551" s="300" t="s">
        <v>439</v>
      </c>
      <c r="G551" s="300">
        <v>15</v>
      </c>
      <c r="H551" s="300" t="s">
        <v>464</v>
      </c>
      <c r="I551" s="300" t="s">
        <v>453</v>
      </c>
      <c r="J551" s="300" t="s">
        <v>433</v>
      </c>
      <c r="K551" s="300" t="s">
        <v>434</v>
      </c>
      <c r="L551" s="300" t="s">
        <v>437</v>
      </c>
      <c r="M551" s="300" t="s">
        <v>10</v>
      </c>
      <c r="N551" s="300" t="s">
        <v>10</v>
      </c>
      <c r="O551" s="300" t="s">
        <v>10</v>
      </c>
      <c r="P551" s="301">
        <v>5119.077</v>
      </c>
      <c r="Q551" s="301">
        <v>1266.278</v>
      </c>
      <c r="R551" s="301">
        <v>871.3756</v>
      </c>
      <c r="S551" s="301">
        <v>0.1091136</v>
      </c>
      <c r="T551" s="301">
        <v>2.752296</v>
      </c>
      <c r="U551" s="301">
        <v>0.02998907</v>
      </c>
      <c r="V551" s="301">
        <v>3.668488</v>
      </c>
      <c r="W551" s="301">
        <v>0.0001045985</v>
      </c>
      <c r="X551" s="301">
        <v>0.001905074</v>
      </c>
      <c r="Y551" s="301">
        <v>0.003108881</v>
      </c>
      <c r="Z551" s="301">
        <v>0.006198924</v>
      </c>
    </row>
    <row r="552" spans="1:26" s="300" customFormat="1" ht="12.75">
      <c r="A552" s="300">
        <v>2005</v>
      </c>
      <c r="B552" s="300" t="s">
        <v>427</v>
      </c>
      <c r="C552" s="300" t="s">
        <v>428</v>
      </c>
      <c r="D552" s="300">
        <v>2265006005</v>
      </c>
      <c r="E552" s="300" t="s">
        <v>463</v>
      </c>
      <c r="F552" s="300" t="s">
        <v>439</v>
      </c>
      <c r="G552" s="300">
        <v>25</v>
      </c>
      <c r="H552" s="300" t="s">
        <v>464</v>
      </c>
      <c r="I552" s="300" t="s">
        <v>452</v>
      </c>
      <c r="J552" s="300" t="s">
        <v>433</v>
      </c>
      <c r="K552" s="300" t="s">
        <v>434</v>
      </c>
      <c r="L552" s="300" t="s">
        <v>437</v>
      </c>
      <c r="M552" s="300" t="s">
        <v>10</v>
      </c>
      <c r="N552" s="300" t="s">
        <v>10</v>
      </c>
      <c r="O552" s="300" t="s">
        <v>10</v>
      </c>
      <c r="P552" s="301">
        <v>3500.489</v>
      </c>
      <c r="Q552" s="301">
        <v>1287.351</v>
      </c>
      <c r="R552" s="301">
        <v>1819.026</v>
      </c>
      <c r="S552" s="301">
        <v>0.2008701</v>
      </c>
      <c r="T552" s="301">
        <v>5.673693</v>
      </c>
      <c r="U552" s="301">
        <v>0.05781518</v>
      </c>
      <c r="V552" s="301">
        <v>7.873466</v>
      </c>
      <c r="W552" s="301">
        <v>0.0001995502</v>
      </c>
      <c r="X552" s="301">
        <v>0.004134579</v>
      </c>
      <c r="Y552" s="301">
        <v>0.004424314</v>
      </c>
      <c r="Z552" s="301">
        <v>0.01141176</v>
      </c>
    </row>
    <row r="553" spans="1:26" s="300" customFormat="1" ht="12.75">
      <c r="A553" s="300">
        <v>2005</v>
      </c>
      <c r="B553" s="300" t="s">
        <v>427</v>
      </c>
      <c r="C553" s="300" t="s">
        <v>428</v>
      </c>
      <c r="D553" s="300">
        <v>2265006005</v>
      </c>
      <c r="E553" s="300" t="s">
        <v>463</v>
      </c>
      <c r="F553" s="300" t="s">
        <v>439</v>
      </c>
      <c r="G553" s="300">
        <v>25</v>
      </c>
      <c r="H553" s="300" t="s">
        <v>464</v>
      </c>
      <c r="I553" s="300" t="s">
        <v>453</v>
      </c>
      <c r="J553" s="300" t="s">
        <v>433</v>
      </c>
      <c r="K553" s="300" t="s">
        <v>434</v>
      </c>
      <c r="L553" s="300" t="s">
        <v>437</v>
      </c>
      <c r="M553" s="300" t="s">
        <v>10</v>
      </c>
      <c r="N553" s="300" t="s">
        <v>10</v>
      </c>
      <c r="O553" s="300" t="s">
        <v>10</v>
      </c>
      <c r="P553" s="301">
        <v>2750.385</v>
      </c>
      <c r="Q553" s="301">
        <v>680.3473</v>
      </c>
      <c r="R553" s="301">
        <v>975.1254</v>
      </c>
      <c r="S553" s="301">
        <v>0.1099851</v>
      </c>
      <c r="T553" s="301">
        <v>3.073905</v>
      </c>
      <c r="U553" s="301">
        <v>0.03036899</v>
      </c>
      <c r="V553" s="301">
        <v>4.16102</v>
      </c>
      <c r="W553" s="301">
        <v>0.0001054595</v>
      </c>
      <c r="X553" s="301">
        <v>0.00216085</v>
      </c>
      <c r="Y553" s="301">
        <v>0.002334798</v>
      </c>
      <c r="Z553" s="301">
        <v>0.006248436</v>
      </c>
    </row>
    <row r="554" spans="1:26" s="300" customFormat="1" ht="12.75">
      <c r="A554" s="300">
        <v>2005</v>
      </c>
      <c r="B554" s="300" t="s">
        <v>427</v>
      </c>
      <c r="C554" s="300" t="s">
        <v>428</v>
      </c>
      <c r="D554" s="300">
        <v>2265006005</v>
      </c>
      <c r="E554" s="300" t="s">
        <v>463</v>
      </c>
      <c r="F554" s="300" t="s">
        <v>439</v>
      </c>
      <c r="G554" s="300">
        <v>50</v>
      </c>
      <c r="H554" s="300" t="s">
        <v>464</v>
      </c>
      <c r="I554" s="300" t="s">
        <v>432</v>
      </c>
      <c r="J554" s="300" t="s">
        <v>433</v>
      </c>
      <c r="K554" s="300" t="s">
        <v>434</v>
      </c>
      <c r="L554" s="300" t="s">
        <v>437</v>
      </c>
      <c r="M554" s="300" t="s">
        <v>10</v>
      </c>
      <c r="N554" s="300" t="s">
        <v>10</v>
      </c>
      <c r="O554" s="300" t="s">
        <v>10</v>
      </c>
      <c r="P554" s="301">
        <v>1165.21</v>
      </c>
      <c r="Q554" s="301">
        <v>366.6661</v>
      </c>
      <c r="R554" s="301">
        <v>851.4097</v>
      </c>
      <c r="S554" s="301">
        <v>0.03042044</v>
      </c>
      <c r="T554" s="301">
        <v>0.7709876</v>
      </c>
      <c r="U554" s="301">
        <v>0.05885294</v>
      </c>
      <c r="V554" s="301">
        <v>6.889092</v>
      </c>
      <c r="W554" s="301">
        <v>8.375882E-05</v>
      </c>
      <c r="X554" s="301">
        <v>0.0005276975</v>
      </c>
      <c r="Y554" s="301">
        <v>0.002445783</v>
      </c>
      <c r="Z554" s="301">
        <v>0.001728236</v>
      </c>
    </row>
    <row r="555" spans="1:26" s="300" customFormat="1" ht="12.75">
      <c r="A555" s="300">
        <v>2005</v>
      </c>
      <c r="B555" s="300" t="s">
        <v>427</v>
      </c>
      <c r="C555" s="300" t="s">
        <v>428</v>
      </c>
      <c r="D555" s="300">
        <v>2265006005</v>
      </c>
      <c r="E555" s="300" t="s">
        <v>463</v>
      </c>
      <c r="F555" s="300" t="s">
        <v>439</v>
      </c>
      <c r="G555" s="300">
        <v>120</v>
      </c>
      <c r="H555" s="300" t="s">
        <v>464</v>
      </c>
      <c r="I555" s="300" t="s">
        <v>432</v>
      </c>
      <c r="J555" s="300" t="s">
        <v>433</v>
      </c>
      <c r="K555" s="300" t="s">
        <v>434</v>
      </c>
      <c r="L555" s="300" t="s">
        <v>437</v>
      </c>
      <c r="M555" s="300" t="s">
        <v>10</v>
      </c>
      <c r="N555" s="300" t="s">
        <v>10</v>
      </c>
      <c r="O555" s="300" t="s">
        <v>10</v>
      </c>
      <c r="P555" s="301">
        <v>225.0402</v>
      </c>
      <c r="Q555" s="301">
        <v>70.81523</v>
      </c>
      <c r="R555" s="301">
        <v>387.2042</v>
      </c>
      <c r="S555" s="301">
        <v>0.01039847</v>
      </c>
      <c r="T555" s="301">
        <v>0.1812778</v>
      </c>
      <c r="U555" s="301">
        <v>0.04230641</v>
      </c>
      <c r="V555" s="301">
        <v>3.412237</v>
      </c>
      <c r="W555" s="301">
        <v>3.296697E-05</v>
      </c>
      <c r="X555" s="301">
        <v>0.0002643437</v>
      </c>
      <c r="Y555" s="301">
        <v>0.0009476358</v>
      </c>
      <c r="Z555" s="301">
        <v>0.0005907544</v>
      </c>
    </row>
    <row r="556" spans="1:26" s="300" customFormat="1" ht="12.75">
      <c r="A556" s="300">
        <v>2005</v>
      </c>
      <c r="B556" s="300" t="s">
        <v>427</v>
      </c>
      <c r="C556" s="300" t="s">
        <v>428</v>
      </c>
      <c r="D556" s="300">
        <v>2265006005</v>
      </c>
      <c r="E556" s="300" t="s">
        <v>463</v>
      </c>
      <c r="F556" s="300" t="s">
        <v>439</v>
      </c>
      <c r="G556" s="300">
        <v>175</v>
      </c>
      <c r="H556" s="300" t="s">
        <v>464</v>
      </c>
      <c r="I556" s="300" t="s">
        <v>432</v>
      </c>
      <c r="J556" s="300" t="s">
        <v>433</v>
      </c>
      <c r="K556" s="300" t="s">
        <v>434</v>
      </c>
      <c r="L556" s="300" t="s">
        <v>437</v>
      </c>
      <c r="M556" s="300" t="s">
        <v>10</v>
      </c>
      <c r="N556" s="300" t="s">
        <v>10</v>
      </c>
      <c r="O556" s="300" t="s">
        <v>10</v>
      </c>
      <c r="P556" s="301">
        <v>21.26295</v>
      </c>
      <c r="Q556" s="301">
        <v>6.690988</v>
      </c>
      <c r="R556" s="301">
        <v>60.16971</v>
      </c>
      <c r="S556" s="301">
        <v>0.0009863841</v>
      </c>
      <c r="T556" s="301">
        <v>0.01613015</v>
      </c>
      <c r="U556" s="301">
        <v>0.007650494</v>
      </c>
      <c r="V556" s="301">
        <v>0.5515632</v>
      </c>
      <c r="W556" s="301">
        <v>5.479202E-06</v>
      </c>
      <c r="X556" s="301">
        <v>4.393468E-05</v>
      </c>
      <c r="Y556" s="301">
        <v>0.0001264042</v>
      </c>
      <c r="Z556" s="301">
        <v>5.603812E-05</v>
      </c>
    </row>
    <row r="557" spans="1:26" s="300" customFormat="1" ht="12.75">
      <c r="A557" s="300">
        <v>2005</v>
      </c>
      <c r="B557" s="300" t="s">
        <v>427</v>
      </c>
      <c r="C557" s="300" t="s">
        <v>428</v>
      </c>
      <c r="D557" s="300">
        <v>2265006010</v>
      </c>
      <c r="E557" s="300" t="s">
        <v>465</v>
      </c>
      <c r="F557" s="300" t="s">
        <v>439</v>
      </c>
      <c r="G557" s="300">
        <v>5</v>
      </c>
      <c r="H557" s="300" t="s">
        <v>464</v>
      </c>
      <c r="I557" s="300" t="s">
        <v>452</v>
      </c>
      <c r="J557" s="300" t="s">
        <v>437</v>
      </c>
      <c r="K557" s="300" t="s">
        <v>434</v>
      </c>
      <c r="L557" s="300" t="s">
        <v>437</v>
      </c>
      <c r="M557" s="300" t="s">
        <v>10</v>
      </c>
      <c r="N557" s="300" t="s">
        <v>10</v>
      </c>
      <c r="O557" s="300" t="s">
        <v>10</v>
      </c>
      <c r="P557" s="301">
        <v>841.3187</v>
      </c>
      <c r="Q557" s="301">
        <v>594.4093</v>
      </c>
      <c r="R557" s="301">
        <v>133.8883</v>
      </c>
      <c r="S557" s="301">
        <v>0.03110436</v>
      </c>
      <c r="T557" s="301">
        <v>0.3761771</v>
      </c>
      <c r="U557" s="301">
        <v>0.005402433</v>
      </c>
      <c r="V557" s="301">
        <v>0.5824552</v>
      </c>
      <c r="W557" s="301">
        <v>2.011338E-05</v>
      </c>
      <c r="X557" s="301">
        <v>0.002535404</v>
      </c>
      <c r="Y557" s="301">
        <v>0.0008716101</v>
      </c>
      <c r="Z557" s="301">
        <v>0.001766621</v>
      </c>
    </row>
    <row r="558" spans="1:26" s="300" customFormat="1" ht="12.75">
      <c r="A558" s="300">
        <v>2005</v>
      </c>
      <c r="B558" s="300" t="s">
        <v>427</v>
      </c>
      <c r="C558" s="300" t="s">
        <v>428</v>
      </c>
      <c r="D558" s="300">
        <v>2265006010</v>
      </c>
      <c r="E558" s="300" t="s">
        <v>465</v>
      </c>
      <c r="F558" s="300" t="s">
        <v>439</v>
      </c>
      <c r="G558" s="300">
        <v>5</v>
      </c>
      <c r="H558" s="300" t="s">
        <v>464</v>
      </c>
      <c r="I558" s="300" t="s">
        <v>453</v>
      </c>
      <c r="J558" s="300" t="s">
        <v>437</v>
      </c>
      <c r="K558" s="300" t="s">
        <v>434</v>
      </c>
      <c r="L558" s="300" t="s">
        <v>437</v>
      </c>
      <c r="M558" s="300" t="s">
        <v>10</v>
      </c>
      <c r="N558" s="300" t="s">
        <v>10</v>
      </c>
      <c r="O558" s="300" t="s">
        <v>10</v>
      </c>
      <c r="P558" s="301">
        <v>661.061</v>
      </c>
      <c r="Q558" s="301">
        <v>314.0219</v>
      </c>
      <c r="R558" s="301">
        <v>82.64304</v>
      </c>
      <c r="S558" s="301">
        <v>0.02159597</v>
      </c>
      <c r="T558" s="301">
        <v>0.2593601</v>
      </c>
      <c r="U558" s="301">
        <v>0.002497809</v>
      </c>
      <c r="V558" s="301">
        <v>0.3077067</v>
      </c>
      <c r="W558" s="301">
        <v>1.062575E-05</v>
      </c>
      <c r="X558" s="301">
        <v>0.001415505</v>
      </c>
      <c r="Y558" s="301">
        <v>0.0004269403</v>
      </c>
      <c r="Z558" s="301">
        <v>0.001226903</v>
      </c>
    </row>
    <row r="559" spans="1:26" s="300" customFormat="1" ht="12.75">
      <c r="A559" s="300">
        <v>2005</v>
      </c>
      <c r="B559" s="300" t="s">
        <v>427</v>
      </c>
      <c r="C559" s="300" t="s">
        <v>428</v>
      </c>
      <c r="D559" s="300">
        <v>2265006010</v>
      </c>
      <c r="E559" s="300" t="s">
        <v>465</v>
      </c>
      <c r="F559" s="300" t="s">
        <v>439</v>
      </c>
      <c r="G559" s="300">
        <v>15</v>
      </c>
      <c r="H559" s="300" t="s">
        <v>464</v>
      </c>
      <c r="I559" s="300" t="s">
        <v>452</v>
      </c>
      <c r="J559" s="300" t="s">
        <v>437</v>
      </c>
      <c r="K559" s="300" t="s">
        <v>434</v>
      </c>
      <c r="L559" s="300" t="s">
        <v>437</v>
      </c>
      <c r="M559" s="300" t="s">
        <v>10</v>
      </c>
      <c r="N559" s="300" t="s">
        <v>10</v>
      </c>
      <c r="O559" s="300" t="s">
        <v>10</v>
      </c>
      <c r="P559" s="301">
        <v>911.7032</v>
      </c>
      <c r="Q559" s="301">
        <v>644.1376</v>
      </c>
      <c r="R559" s="301">
        <v>393.0146</v>
      </c>
      <c r="S559" s="301">
        <v>0.04759914</v>
      </c>
      <c r="T559" s="301">
        <v>1.227097</v>
      </c>
      <c r="U559" s="301">
        <v>0.01496515</v>
      </c>
      <c r="V559" s="301">
        <v>1.683156</v>
      </c>
      <c r="W559" s="301">
        <v>4.799134E-05</v>
      </c>
      <c r="X559" s="301">
        <v>0.01343421</v>
      </c>
      <c r="Y559" s="301">
        <v>0.001560148</v>
      </c>
      <c r="Z559" s="301">
        <v>0.002703467</v>
      </c>
    </row>
    <row r="560" spans="1:26" s="300" customFormat="1" ht="12.75">
      <c r="A560" s="300">
        <v>2005</v>
      </c>
      <c r="B560" s="300" t="s">
        <v>427</v>
      </c>
      <c r="C560" s="300" t="s">
        <v>428</v>
      </c>
      <c r="D560" s="300">
        <v>2265006010</v>
      </c>
      <c r="E560" s="300" t="s">
        <v>465</v>
      </c>
      <c r="F560" s="300" t="s">
        <v>439</v>
      </c>
      <c r="G560" s="300">
        <v>15</v>
      </c>
      <c r="H560" s="300" t="s">
        <v>464</v>
      </c>
      <c r="I560" s="300" t="s">
        <v>453</v>
      </c>
      <c r="J560" s="300" t="s">
        <v>437</v>
      </c>
      <c r="K560" s="300" t="s">
        <v>434</v>
      </c>
      <c r="L560" s="300" t="s">
        <v>437</v>
      </c>
      <c r="M560" s="300" t="s">
        <v>10</v>
      </c>
      <c r="N560" s="300" t="s">
        <v>10</v>
      </c>
      <c r="O560" s="300" t="s">
        <v>10</v>
      </c>
      <c r="P560" s="301">
        <v>716.3444</v>
      </c>
      <c r="Q560" s="301">
        <v>340.2832</v>
      </c>
      <c r="R560" s="301">
        <v>214.6442</v>
      </c>
      <c r="S560" s="301">
        <v>0.02765484</v>
      </c>
      <c r="T560" s="301">
        <v>0.6852976</v>
      </c>
      <c r="U560" s="301">
        <v>0.007539166</v>
      </c>
      <c r="V560" s="301">
        <v>0.8891729</v>
      </c>
      <c r="W560" s="301">
        <v>2.535274E-05</v>
      </c>
      <c r="X560" s="301">
        <v>0.00619441</v>
      </c>
      <c r="Y560" s="301">
        <v>0.0008050622</v>
      </c>
      <c r="Z560" s="301">
        <v>0.001571118</v>
      </c>
    </row>
    <row r="561" spans="1:26" s="300" customFormat="1" ht="12.75">
      <c r="A561" s="300">
        <v>2005</v>
      </c>
      <c r="B561" s="300" t="s">
        <v>427</v>
      </c>
      <c r="C561" s="300" t="s">
        <v>428</v>
      </c>
      <c r="D561" s="300">
        <v>2265006010</v>
      </c>
      <c r="E561" s="300" t="s">
        <v>465</v>
      </c>
      <c r="F561" s="300" t="s">
        <v>439</v>
      </c>
      <c r="G561" s="300">
        <v>25</v>
      </c>
      <c r="H561" s="300" t="s">
        <v>464</v>
      </c>
      <c r="I561" s="300" t="s">
        <v>452</v>
      </c>
      <c r="J561" s="300" t="s">
        <v>437</v>
      </c>
      <c r="K561" s="300" t="s">
        <v>434</v>
      </c>
      <c r="L561" s="300" t="s">
        <v>437</v>
      </c>
      <c r="M561" s="300" t="s">
        <v>10</v>
      </c>
      <c r="N561" s="300" t="s">
        <v>10</v>
      </c>
      <c r="O561" s="300" t="s">
        <v>10</v>
      </c>
      <c r="P561" s="301">
        <v>233.5453</v>
      </c>
      <c r="Q561" s="301">
        <v>165.0047</v>
      </c>
      <c r="R561" s="301">
        <v>206.6237</v>
      </c>
      <c r="S561" s="301">
        <v>0.0211082</v>
      </c>
      <c r="T561" s="301">
        <v>0.6346998</v>
      </c>
      <c r="U561" s="301">
        <v>0.007577457</v>
      </c>
      <c r="V561" s="301">
        <v>0.9162223</v>
      </c>
      <c r="W561" s="301">
        <v>2.322132E-05</v>
      </c>
      <c r="X561" s="301">
        <v>0.007658349</v>
      </c>
      <c r="Y561" s="301">
        <v>0.0005728819</v>
      </c>
      <c r="Z561" s="301">
        <v>0.001198873</v>
      </c>
    </row>
    <row r="562" spans="1:26" s="300" customFormat="1" ht="12.75">
      <c r="A562" s="300">
        <v>2005</v>
      </c>
      <c r="B562" s="300" t="s">
        <v>427</v>
      </c>
      <c r="C562" s="300" t="s">
        <v>428</v>
      </c>
      <c r="D562" s="300">
        <v>2265006010</v>
      </c>
      <c r="E562" s="300" t="s">
        <v>465</v>
      </c>
      <c r="F562" s="300" t="s">
        <v>439</v>
      </c>
      <c r="G562" s="300">
        <v>25</v>
      </c>
      <c r="H562" s="300" t="s">
        <v>464</v>
      </c>
      <c r="I562" s="300" t="s">
        <v>453</v>
      </c>
      <c r="J562" s="300" t="s">
        <v>437</v>
      </c>
      <c r="K562" s="300" t="s">
        <v>434</v>
      </c>
      <c r="L562" s="300" t="s">
        <v>437</v>
      </c>
      <c r="M562" s="300" t="s">
        <v>10</v>
      </c>
      <c r="N562" s="300" t="s">
        <v>10</v>
      </c>
      <c r="O562" s="300" t="s">
        <v>10</v>
      </c>
      <c r="P562" s="301">
        <v>183.4689</v>
      </c>
      <c r="Q562" s="301">
        <v>87.15273</v>
      </c>
      <c r="R562" s="301">
        <v>112.6173</v>
      </c>
      <c r="S562" s="301">
        <v>0.01251584</v>
      </c>
      <c r="T562" s="301">
        <v>0.3533086</v>
      </c>
      <c r="U562" s="301">
        <v>0.003628144</v>
      </c>
      <c r="V562" s="301">
        <v>0.4839334</v>
      </c>
      <c r="W562" s="301">
        <v>1.226512E-05</v>
      </c>
      <c r="X562" s="301">
        <v>0.003747208</v>
      </c>
      <c r="Y562" s="301">
        <v>0.0002875554</v>
      </c>
      <c r="Z562" s="301">
        <v>0.0007110459</v>
      </c>
    </row>
    <row r="563" spans="1:26" s="300" customFormat="1" ht="12.75">
      <c r="A563" s="300">
        <v>2005</v>
      </c>
      <c r="B563" s="300" t="s">
        <v>427</v>
      </c>
      <c r="C563" s="300" t="s">
        <v>428</v>
      </c>
      <c r="D563" s="300">
        <v>2265006010</v>
      </c>
      <c r="E563" s="300" t="s">
        <v>465</v>
      </c>
      <c r="F563" s="300" t="s">
        <v>439</v>
      </c>
      <c r="G563" s="300">
        <v>50</v>
      </c>
      <c r="H563" s="300" t="s">
        <v>464</v>
      </c>
      <c r="I563" s="300" t="s">
        <v>432</v>
      </c>
      <c r="J563" s="300" t="s">
        <v>437</v>
      </c>
      <c r="K563" s="300" t="s">
        <v>434</v>
      </c>
      <c r="L563" s="300" t="s">
        <v>437</v>
      </c>
      <c r="M563" s="300" t="s">
        <v>10</v>
      </c>
      <c r="N563" s="300" t="s">
        <v>10</v>
      </c>
      <c r="O563" s="300" t="s">
        <v>10</v>
      </c>
      <c r="P563" s="301">
        <v>93.12305</v>
      </c>
      <c r="Q563" s="301">
        <v>56.31425</v>
      </c>
      <c r="R563" s="301">
        <v>130.2884</v>
      </c>
      <c r="S563" s="301">
        <v>0.005434154</v>
      </c>
      <c r="T563" s="301">
        <v>0.1250964</v>
      </c>
      <c r="U563" s="301">
        <v>0.009639522</v>
      </c>
      <c r="V563" s="301">
        <v>1.040067</v>
      </c>
      <c r="W563" s="301">
        <v>1.264532E-05</v>
      </c>
      <c r="X563" s="301">
        <v>7.96681E-05</v>
      </c>
      <c r="Y563" s="301">
        <v>0.0003888905</v>
      </c>
      <c r="Z563" s="301">
        <v>0.0003087233</v>
      </c>
    </row>
    <row r="564" spans="1:26" s="300" customFormat="1" ht="12.75">
      <c r="A564" s="300">
        <v>2005</v>
      </c>
      <c r="B564" s="300" t="s">
        <v>427</v>
      </c>
      <c r="C564" s="300" t="s">
        <v>428</v>
      </c>
      <c r="D564" s="300">
        <v>2265006010</v>
      </c>
      <c r="E564" s="300" t="s">
        <v>465</v>
      </c>
      <c r="F564" s="300" t="s">
        <v>439</v>
      </c>
      <c r="G564" s="300">
        <v>120</v>
      </c>
      <c r="H564" s="300" t="s">
        <v>464</v>
      </c>
      <c r="I564" s="300" t="s">
        <v>432</v>
      </c>
      <c r="J564" s="300" t="s">
        <v>437</v>
      </c>
      <c r="K564" s="300" t="s">
        <v>434</v>
      </c>
      <c r="L564" s="300" t="s">
        <v>437</v>
      </c>
      <c r="M564" s="300" t="s">
        <v>10</v>
      </c>
      <c r="N564" s="300" t="s">
        <v>10</v>
      </c>
      <c r="O564" s="300" t="s">
        <v>10</v>
      </c>
      <c r="P564" s="301">
        <v>118.0311</v>
      </c>
      <c r="Q564" s="301">
        <v>71.37688</v>
      </c>
      <c r="R564" s="301">
        <v>447.3412</v>
      </c>
      <c r="S564" s="301">
        <v>0.01423511</v>
      </c>
      <c r="T564" s="301">
        <v>0.2243136</v>
      </c>
      <c r="U564" s="301">
        <v>0.05389709</v>
      </c>
      <c r="V564" s="301">
        <v>3.910345</v>
      </c>
      <c r="W564" s="301">
        <v>3.777939E-05</v>
      </c>
      <c r="X564" s="301">
        <v>0.0003029318</v>
      </c>
      <c r="Y564" s="301">
        <v>0.001084052</v>
      </c>
      <c r="Z564" s="301">
        <v>0.0008087204</v>
      </c>
    </row>
    <row r="565" spans="1:26" s="300" customFormat="1" ht="12.75">
      <c r="A565" s="300">
        <v>2005</v>
      </c>
      <c r="B565" s="300" t="s">
        <v>427</v>
      </c>
      <c r="C565" s="300" t="s">
        <v>428</v>
      </c>
      <c r="D565" s="300">
        <v>2265006010</v>
      </c>
      <c r="E565" s="300" t="s">
        <v>465</v>
      </c>
      <c r="F565" s="300" t="s">
        <v>439</v>
      </c>
      <c r="G565" s="300">
        <v>175</v>
      </c>
      <c r="H565" s="300" t="s">
        <v>464</v>
      </c>
      <c r="I565" s="300" t="s">
        <v>432</v>
      </c>
      <c r="J565" s="300" t="s">
        <v>437</v>
      </c>
      <c r="K565" s="300" t="s">
        <v>434</v>
      </c>
      <c r="L565" s="300" t="s">
        <v>437</v>
      </c>
      <c r="M565" s="300" t="s">
        <v>10</v>
      </c>
      <c r="N565" s="300" t="s">
        <v>10</v>
      </c>
      <c r="O565" s="300" t="s">
        <v>10</v>
      </c>
      <c r="P565" s="301">
        <v>3.55829</v>
      </c>
      <c r="Q565" s="301">
        <v>2.151803</v>
      </c>
      <c r="R565" s="301">
        <v>19.414</v>
      </c>
      <c r="S565" s="301">
        <v>0.0003566263</v>
      </c>
      <c r="T565" s="301">
        <v>0.005391456</v>
      </c>
      <c r="U565" s="301">
        <v>0.002773238</v>
      </c>
      <c r="V565" s="301">
        <v>0.1775241</v>
      </c>
      <c r="W565" s="301">
        <v>1.763516E-06</v>
      </c>
      <c r="X565" s="301">
        <v>1.414065E-05</v>
      </c>
      <c r="Y565" s="301">
        <v>4.345967E-05</v>
      </c>
      <c r="Z565" s="301">
        <v>2.026053E-05</v>
      </c>
    </row>
    <row r="566" spans="1:26" s="300" customFormat="1" ht="12.75">
      <c r="A566" s="300">
        <v>2005</v>
      </c>
      <c r="B566" s="300" t="s">
        <v>427</v>
      </c>
      <c r="C566" s="300" t="s">
        <v>428</v>
      </c>
      <c r="D566" s="300">
        <v>2265006015</v>
      </c>
      <c r="E566" s="300" t="s">
        <v>505</v>
      </c>
      <c r="F566" s="300" t="s">
        <v>439</v>
      </c>
      <c r="G566" s="300">
        <v>5</v>
      </c>
      <c r="H566" s="300" t="s">
        <v>464</v>
      </c>
      <c r="I566" s="300" t="s">
        <v>452</v>
      </c>
      <c r="J566" s="300" t="s">
        <v>437</v>
      </c>
      <c r="K566" s="300" t="s">
        <v>434</v>
      </c>
      <c r="L566" s="300" t="s">
        <v>437</v>
      </c>
      <c r="M566" s="300" t="s">
        <v>10</v>
      </c>
      <c r="N566" s="300" t="s">
        <v>10</v>
      </c>
      <c r="O566" s="300" t="s">
        <v>10</v>
      </c>
      <c r="P566" s="301">
        <v>303.9301</v>
      </c>
      <c r="Q566" s="301">
        <v>470.3001</v>
      </c>
      <c r="R566" s="301">
        <v>103.2347</v>
      </c>
      <c r="S566" s="301">
        <v>0.01664001</v>
      </c>
      <c r="T566" s="301">
        <v>0.1969627</v>
      </c>
      <c r="U566" s="301">
        <v>0.007268048</v>
      </c>
      <c r="V566" s="301">
        <v>0.6233611</v>
      </c>
      <c r="W566" s="301">
        <v>2.152595E-05</v>
      </c>
      <c r="X566" s="301">
        <v>0.0002032194</v>
      </c>
      <c r="Y566" s="301">
        <v>0.0009211231</v>
      </c>
      <c r="Z566" s="301">
        <v>0.0009424343</v>
      </c>
    </row>
    <row r="567" spans="1:26" s="300" customFormat="1" ht="12.75">
      <c r="A567" s="300">
        <v>2005</v>
      </c>
      <c r="B567" s="300" t="s">
        <v>427</v>
      </c>
      <c r="C567" s="300" t="s">
        <v>428</v>
      </c>
      <c r="D567" s="300">
        <v>2265006015</v>
      </c>
      <c r="E567" s="300" t="s">
        <v>505</v>
      </c>
      <c r="F567" s="300" t="s">
        <v>439</v>
      </c>
      <c r="G567" s="300">
        <v>5</v>
      </c>
      <c r="H567" s="300" t="s">
        <v>464</v>
      </c>
      <c r="I567" s="300" t="s">
        <v>453</v>
      </c>
      <c r="J567" s="300" t="s">
        <v>437</v>
      </c>
      <c r="K567" s="300" t="s">
        <v>434</v>
      </c>
      <c r="L567" s="300" t="s">
        <v>437</v>
      </c>
      <c r="M567" s="300" t="s">
        <v>10</v>
      </c>
      <c r="N567" s="300" t="s">
        <v>10</v>
      </c>
      <c r="O567" s="300" t="s">
        <v>10</v>
      </c>
      <c r="P567" s="301">
        <v>238.8394</v>
      </c>
      <c r="Q567" s="301">
        <v>248.5428</v>
      </c>
      <c r="R567" s="301">
        <v>54.50716</v>
      </c>
      <c r="S567" s="301">
        <v>0.008776658</v>
      </c>
      <c r="T567" s="301">
        <v>0.1038247</v>
      </c>
      <c r="U567" s="301">
        <v>0.003836147</v>
      </c>
      <c r="V567" s="301">
        <v>0.329432</v>
      </c>
      <c r="W567" s="301">
        <v>1.137597E-05</v>
      </c>
      <c r="X567" s="301">
        <v>0.0001073968</v>
      </c>
      <c r="Y567" s="301">
        <v>0.0004867922</v>
      </c>
      <c r="Z567" s="301">
        <v>0.0004980547</v>
      </c>
    </row>
    <row r="568" spans="1:26" s="300" customFormat="1" ht="12.75">
      <c r="A568" s="300">
        <v>2005</v>
      </c>
      <c r="B568" s="300" t="s">
        <v>427</v>
      </c>
      <c r="C568" s="300" t="s">
        <v>428</v>
      </c>
      <c r="D568" s="300">
        <v>2265006015</v>
      </c>
      <c r="E568" s="300" t="s">
        <v>505</v>
      </c>
      <c r="F568" s="300" t="s">
        <v>439</v>
      </c>
      <c r="G568" s="300">
        <v>15</v>
      </c>
      <c r="H568" s="300" t="s">
        <v>464</v>
      </c>
      <c r="I568" s="300" t="s">
        <v>452</v>
      </c>
      <c r="J568" s="300" t="s">
        <v>437</v>
      </c>
      <c r="K568" s="300" t="s">
        <v>434</v>
      </c>
      <c r="L568" s="300" t="s">
        <v>437</v>
      </c>
      <c r="M568" s="300" t="s">
        <v>10</v>
      </c>
      <c r="N568" s="300" t="s">
        <v>10</v>
      </c>
      <c r="O568" s="300" t="s">
        <v>10</v>
      </c>
      <c r="P568" s="301">
        <v>153.8744</v>
      </c>
      <c r="Q568" s="301">
        <v>238.1045</v>
      </c>
      <c r="R568" s="301">
        <v>93.57188</v>
      </c>
      <c r="S568" s="301">
        <v>0.008285332</v>
      </c>
      <c r="T568" s="301">
        <v>0.2733921</v>
      </c>
      <c r="U568" s="301">
        <v>0.004907543</v>
      </c>
      <c r="V568" s="301">
        <v>0.4418352</v>
      </c>
      <c r="W568" s="301">
        <v>1.259792E-05</v>
      </c>
      <c r="X568" s="301">
        <v>0.003703909</v>
      </c>
      <c r="Y568" s="301">
        <v>0.0005423705</v>
      </c>
      <c r="Z568" s="301">
        <v>0.0004692535</v>
      </c>
    </row>
    <row r="569" spans="1:26" s="300" customFormat="1" ht="12.75">
      <c r="A569" s="300">
        <v>2005</v>
      </c>
      <c r="B569" s="300" t="s">
        <v>427</v>
      </c>
      <c r="C569" s="300" t="s">
        <v>428</v>
      </c>
      <c r="D569" s="300">
        <v>2265006015</v>
      </c>
      <c r="E569" s="300" t="s">
        <v>505</v>
      </c>
      <c r="F569" s="300" t="s">
        <v>439</v>
      </c>
      <c r="G569" s="300">
        <v>15</v>
      </c>
      <c r="H569" s="300" t="s">
        <v>464</v>
      </c>
      <c r="I569" s="300" t="s">
        <v>453</v>
      </c>
      <c r="J569" s="300" t="s">
        <v>437</v>
      </c>
      <c r="K569" s="300" t="s">
        <v>434</v>
      </c>
      <c r="L569" s="300" t="s">
        <v>437</v>
      </c>
      <c r="M569" s="300" t="s">
        <v>10</v>
      </c>
      <c r="N569" s="300" t="s">
        <v>10</v>
      </c>
      <c r="O569" s="300" t="s">
        <v>10</v>
      </c>
      <c r="P569" s="301">
        <v>120.8951</v>
      </c>
      <c r="Q569" s="301">
        <v>125.8067</v>
      </c>
      <c r="R569" s="301">
        <v>51.41319</v>
      </c>
      <c r="S569" s="301">
        <v>0.00523208</v>
      </c>
      <c r="T569" s="301">
        <v>0.1544959</v>
      </c>
      <c r="U569" s="301">
        <v>0.002337601</v>
      </c>
      <c r="V569" s="301">
        <v>0.2334514</v>
      </c>
      <c r="W569" s="301">
        <v>6.656331E-06</v>
      </c>
      <c r="X569" s="301">
        <v>0.001957025</v>
      </c>
      <c r="Y569" s="301">
        <v>0.0002706475</v>
      </c>
      <c r="Z569" s="301">
        <v>0.0002969083</v>
      </c>
    </row>
    <row r="570" spans="1:26" s="300" customFormat="1" ht="12.75">
      <c r="A570" s="300">
        <v>2005</v>
      </c>
      <c r="B570" s="300" t="s">
        <v>427</v>
      </c>
      <c r="C570" s="300" t="s">
        <v>428</v>
      </c>
      <c r="D570" s="300">
        <v>2265006015</v>
      </c>
      <c r="E570" s="300" t="s">
        <v>505</v>
      </c>
      <c r="F570" s="300" t="s">
        <v>439</v>
      </c>
      <c r="G570" s="300">
        <v>25</v>
      </c>
      <c r="H570" s="300" t="s">
        <v>464</v>
      </c>
      <c r="I570" s="300" t="s">
        <v>452</v>
      </c>
      <c r="J570" s="300" t="s">
        <v>437</v>
      </c>
      <c r="K570" s="300" t="s">
        <v>434</v>
      </c>
      <c r="L570" s="300" t="s">
        <v>437</v>
      </c>
      <c r="M570" s="300" t="s">
        <v>10</v>
      </c>
      <c r="N570" s="300" t="s">
        <v>10</v>
      </c>
      <c r="O570" s="300" t="s">
        <v>10</v>
      </c>
      <c r="P570" s="301">
        <v>20.74223</v>
      </c>
      <c r="Q570" s="301">
        <v>32.09644</v>
      </c>
      <c r="R570" s="301">
        <v>31.27069</v>
      </c>
      <c r="S570" s="301">
        <v>0.002733145</v>
      </c>
      <c r="T570" s="301">
        <v>0.09336829</v>
      </c>
      <c r="U570" s="301">
        <v>0.001472413</v>
      </c>
      <c r="V570" s="301">
        <v>0.144644</v>
      </c>
      <c r="W570" s="301">
        <v>3.665949E-06</v>
      </c>
      <c r="X570" s="301">
        <v>0.001212552</v>
      </c>
      <c r="Y570" s="301">
        <v>0.0001118721</v>
      </c>
      <c r="Z570" s="301">
        <v>0.0001547962</v>
      </c>
    </row>
    <row r="571" spans="1:26" s="300" customFormat="1" ht="12.75">
      <c r="A571" s="300">
        <v>2005</v>
      </c>
      <c r="B571" s="300" t="s">
        <v>427</v>
      </c>
      <c r="C571" s="300" t="s">
        <v>428</v>
      </c>
      <c r="D571" s="300">
        <v>2265006015</v>
      </c>
      <c r="E571" s="300" t="s">
        <v>505</v>
      </c>
      <c r="F571" s="300" t="s">
        <v>439</v>
      </c>
      <c r="G571" s="300">
        <v>25</v>
      </c>
      <c r="H571" s="300" t="s">
        <v>464</v>
      </c>
      <c r="I571" s="300" t="s">
        <v>453</v>
      </c>
      <c r="J571" s="300" t="s">
        <v>437</v>
      </c>
      <c r="K571" s="300" t="s">
        <v>434</v>
      </c>
      <c r="L571" s="300" t="s">
        <v>437</v>
      </c>
      <c r="M571" s="300" t="s">
        <v>10</v>
      </c>
      <c r="N571" s="300" t="s">
        <v>10</v>
      </c>
      <c r="O571" s="300" t="s">
        <v>10</v>
      </c>
      <c r="P571" s="301">
        <v>16.31606</v>
      </c>
      <c r="Q571" s="301">
        <v>16.97893</v>
      </c>
      <c r="R571" s="301">
        <v>17.27579</v>
      </c>
      <c r="S571" s="301">
        <v>0.001789025</v>
      </c>
      <c r="T571" s="301">
        <v>0.05306517</v>
      </c>
      <c r="U571" s="301">
        <v>0.0006487042</v>
      </c>
      <c r="V571" s="301">
        <v>0.07651631</v>
      </c>
      <c r="W571" s="301">
        <v>1.939278E-06</v>
      </c>
      <c r="X571" s="301">
        <v>0.0006395702</v>
      </c>
      <c r="Y571" s="301">
        <v>5.340054E-05</v>
      </c>
      <c r="Z571" s="301">
        <v>0.000101523</v>
      </c>
    </row>
    <row r="572" spans="1:26" s="300" customFormat="1" ht="12.75">
      <c r="A572" s="300">
        <v>2005</v>
      </c>
      <c r="B572" s="300" t="s">
        <v>427</v>
      </c>
      <c r="C572" s="300" t="s">
        <v>428</v>
      </c>
      <c r="D572" s="300">
        <v>2265006015</v>
      </c>
      <c r="E572" s="300" t="s">
        <v>505</v>
      </c>
      <c r="F572" s="300" t="s">
        <v>439</v>
      </c>
      <c r="G572" s="300">
        <v>50</v>
      </c>
      <c r="H572" s="300" t="s">
        <v>464</v>
      </c>
      <c r="I572" s="300" t="s">
        <v>432</v>
      </c>
      <c r="J572" s="300" t="s">
        <v>437</v>
      </c>
      <c r="K572" s="300" t="s">
        <v>434</v>
      </c>
      <c r="L572" s="300" t="s">
        <v>437</v>
      </c>
      <c r="M572" s="300" t="s">
        <v>10</v>
      </c>
      <c r="N572" s="300" t="s">
        <v>10</v>
      </c>
      <c r="O572" s="300" t="s">
        <v>10</v>
      </c>
      <c r="P572" s="301">
        <v>35.40932</v>
      </c>
      <c r="Q572" s="301">
        <v>46.89557</v>
      </c>
      <c r="R572" s="301">
        <v>102.0607</v>
      </c>
      <c r="S572" s="301">
        <v>0.005170906</v>
      </c>
      <c r="T572" s="301">
        <v>0.1092028</v>
      </c>
      <c r="U572" s="301">
        <v>0.007472252</v>
      </c>
      <c r="V572" s="301">
        <v>0.7936339</v>
      </c>
      <c r="W572" s="301">
        <v>9.64914E-06</v>
      </c>
      <c r="X572" s="301">
        <v>6.079156E-05</v>
      </c>
      <c r="Y572" s="301">
        <v>0.0003124446</v>
      </c>
      <c r="Z572" s="301">
        <v>0.0002932533</v>
      </c>
    </row>
    <row r="573" spans="1:26" s="300" customFormat="1" ht="12.75">
      <c r="A573" s="300">
        <v>2005</v>
      </c>
      <c r="B573" s="300" t="s">
        <v>427</v>
      </c>
      <c r="C573" s="300" t="s">
        <v>428</v>
      </c>
      <c r="D573" s="300">
        <v>2265006015</v>
      </c>
      <c r="E573" s="300" t="s">
        <v>505</v>
      </c>
      <c r="F573" s="300" t="s">
        <v>439</v>
      </c>
      <c r="G573" s="300">
        <v>120</v>
      </c>
      <c r="H573" s="300" t="s">
        <v>464</v>
      </c>
      <c r="I573" s="300" t="s">
        <v>432</v>
      </c>
      <c r="J573" s="300" t="s">
        <v>437</v>
      </c>
      <c r="K573" s="300" t="s">
        <v>434</v>
      </c>
      <c r="L573" s="300" t="s">
        <v>437</v>
      </c>
      <c r="M573" s="300" t="s">
        <v>10</v>
      </c>
      <c r="N573" s="300" t="s">
        <v>10</v>
      </c>
      <c r="O573" s="300" t="s">
        <v>10</v>
      </c>
      <c r="P573" s="301">
        <v>114.8199</v>
      </c>
      <c r="Q573" s="301">
        <v>152.0658</v>
      </c>
      <c r="R573" s="301">
        <v>591.5438</v>
      </c>
      <c r="S573" s="301">
        <v>0.02314871</v>
      </c>
      <c r="T573" s="301">
        <v>0.338153</v>
      </c>
      <c r="U573" s="301">
        <v>0.07108279</v>
      </c>
      <c r="V573" s="301">
        <v>5.089125</v>
      </c>
      <c r="W573" s="301">
        <v>4.916805E-05</v>
      </c>
      <c r="X573" s="301">
        <v>0.0003942512</v>
      </c>
      <c r="Y573" s="301">
        <v>0.001790499</v>
      </c>
      <c r="Z573" s="301">
        <v>0.001312814</v>
      </c>
    </row>
    <row r="574" spans="1:26" s="300" customFormat="1" ht="12.75">
      <c r="A574" s="300">
        <v>2005</v>
      </c>
      <c r="B574" s="300" t="s">
        <v>427</v>
      </c>
      <c r="C574" s="300" t="s">
        <v>428</v>
      </c>
      <c r="D574" s="300">
        <v>2265006015</v>
      </c>
      <c r="E574" s="300" t="s">
        <v>505</v>
      </c>
      <c r="F574" s="300" t="s">
        <v>439</v>
      </c>
      <c r="G574" s="300">
        <v>175</v>
      </c>
      <c r="H574" s="300" t="s">
        <v>464</v>
      </c>
      <c r="I574" s="300" t="s">
        <v>432</v>
      </c>
      <c r="J574" s="300" t="s">
        <v>437</v>
      </c>
      <c r="K574" s="300" t="s">
        <v>434</v>
      </c>
      <c r="L574" s="300" t="s">
        <v>437</v>
      </c>
      <c r="M574" s="300" t="s">
        <v>10</v>
      </c>
      <c r="N574" s="300" t="s">
        <v>10</v>
      </c>
      <c r="O574" s="300" t="s">
        <v>10</v>
      </c>
      <c r="P574" s="301">
        <v>7.724093</v>
      </c>
      <c r="Q574" s="301">
        <v>10.22967</v>
      </c>
      <c r="R574" s="301">
        <v>69.97614</v>
      </c>
      <c r="S574" s="301">
        <v>0.001367638</v>
      </c>
      <c r="T574" s="301">
        <v>0.02081936</v>
      </c>
      <c r="U574" s="301">
        <v>0.01021987</v>
      </c>
      <c r="V574" s="301">
        <v>0.637379</v>
      </c>
      <c r="W574" s="301">
        <v>6.331693E-06</v>
      </c>
      <c r="X574" s="301">
        <v>5.077032E-05</v>
      </c>
      <c r="Y574" s="301">
        <v>0.0001805769</v>
      </c>
      <c r="Z574" s="301">
        <v>7.756171E-05</v>
      </c>
    </row>
    <row r="575" spans="1:26" s="300" customFormat="1" ht="12.75">
      <c r="A575" s="300">
        <v>2005</v>
      </c>
      <c r="B575" s="300" t="s">
        <v>427</v>
      </c>
      <c r="C575" s="300" t="s">
        <v>428</v>
      </c>
      <c r="D575" s="300">
        <v>2265006025</v>
      </c>
      <c r="E575" s="300" t="s">
        <v>506</v>
      </c>
      <c r="F575" s="300" t="s">
        <v>439</v>
      </c>
      <c r="G575" s="300">
        <v>15</v>
      </c>
      <c r="H575" s="300" t="s">
        <v>464</v>
      </c>
      <c r="I575" s="300" t="s">
        <v>452</v>
      </c>
      <c r="J575" s="300" t="s">
        <v>437</v>
      </c>
      <c r="K575" s="300" t="s">
        <v>434</v>
      </c>
      <c r="L575" s="300" t="s">
        <v>437</v>
      </c>
      <c r="M575" s="300" t="s">
        <v>10</v>
      </c>
      <c r="N575" s="300" t="s">
        <v>10</v>
      </c>
      <c r="O575" s="300" t="s">
        <v>10</v>
      </c>
      <c r="P575" s="301">
        <v>594.4078</v>
      </c>
      <c r="Q575" s="301">
        <v>338.3116</v>
      </c>
      <c r="R575" s="301">
        <v>218.7715</v>
      </c>
      <c r="S575" s="301">
        <v>0.02874323</v>
      </c>
      <c r="T575" s="301">
        <v>0.7021114</v>
      </c>
      <c r="U575" s="301">
        <v>0.007699884</v>
      </c>
      <c r="V575" s="301">
        <v>0.8984343</v>
      </c>
      <c r="W575" s="301">
        <v>2.56168E-05</v>
      </c>
      <c r="X575" s="301">
        <v>0.005849721</v>
      </c>
      <c r="Y575" s="301">
        <v>0.0008118711</v>
      </c>
      <c r="Z575" s="301">
        <v>0.001632951</v>
      </c>
    </row>
    <row r="576" spans="1:26" s="300" customFormat="1" ht="12.75">
      <c r="A576" s="300">
        <v>2005</v>
      </c>
      <c r="B576" s="300" t="s">
        <v>427</v>
      </c>
      <c r="C576" s="300" t="s">
        <v>428</v>
      </c>
      <c r="D576" s="300">
        <v>2265006025</v>
      </c>
      <c r="E576" s="300" t="s">
        <v>506</v>
      </c>
      <c r="F576" s="300" t="s">
        <v>439</v>
      </c>
      <c r="G576" s="300">
        <v>25</v>
      </c>
      <c r="H576" s="300" t="s">
        <v>464</v>
      </c>
      <c r="I576" s="300" t="s">
        <v>452</v>
      </c>
      <c r="J576" s="300" t="s">
        <v>437</v>
      </c>
      <c r="K576" s="300" t="s">
        <v>434</v>
      </c>
      <c r="L576" s="300" t="s">
        <v>437</v>
      </c>
      <c r="M576" s="300" t="s">
        <v>10</v>
      </c>
      <c r="N576" s="300" t="s">
        <v>10</v>
      </c>
      <c r="O576" s="300" t="s">
        <v>10</v>
      </c>
      <c r="P576" s="301">
        <v>2148.6</v>
      </c>
      <c r="Q576" s="301">
        <v>1222.891</v>
      </c>
      <c r="R576" s="301">
        <v>1174.578</v>
      </c>
      <c r="S576" s="301">
        <v>0.1344969</v>
      </c>
      <c r="T576" s="301">
        <v>3.69341</v>
      </c>
      <c r="U576" s="301">
        <v>0.03781554</v>
      </c>
      <c r="V576" s="301">
        <v>5.018955</v>
      </c>
      <c r="W576" s="301">
        <v>0.0001272036</v>
      </c>
      <c r="X576" s="301">
        <v>0.03768206</v>
      </c>
      <c r="Y576" s="301">
        <v>0.003441705</v>
      </c>
      <c r="Z576" s="301">
        <v>0.007640991</v>
      </c>
    </row>
    <row r="577" spans="1:26" s="300" customFormat="1" ht="12.75">
      <c r="A577" s="300">
        <v>2005</v>
      </c>
      <c r="B577" s="300" t="s">
        <v>427</v>
      </c>
      <c r="C577" s="300" t="s">
        <v>428</v>
      </c>
      <c r="D577" s="300">
        <v>2265006025</v>
      </c>
      <c r="E577" s="300" t="s">
        <v>506</v>
      </c>
      <c r="F577" s="300" t="s">
        <v>439</v>
      </c>
      <c r="G577" s="300">
        <v>50</v>
      </c>
      <c r="H577" s="300" t="s">
        <v>464</v>
      </c>
      <c r="I577" s="300" t="s">
        <v>432</v>
      </c>
      <c r="J577" s="300" t="s">
        <v>437</v>
      </c>
      <c r="K577" s="300" t="s">
        <v>434</v>
      </c>
      <c r="L577" s="300" t="s">
        <v>437</v>
      </c>
      <c r="M577" s="300" t="s">
        <v>10</v>
      </c>
      <c r="N577" s="300" t="s">
        <v>10</v>
      </c>
      <c r="O577" s="300" t="s">
        <v>10</v>
      </c>
      <c r="P577" s="301">
        <v>185.0311</v>
      </c>
      <c r="Q577" s="301">
        <v>105.3118</v>
      </c>
      <c r="R577" s="301">
        <v>261.2775</v>
      </c>
      <c r="S577" s="301">
        <v>0.01099856</v>
      </c>
      <c r="T577" s="301">
        <v>0.2499047</v>
      </c>
      <c r="U577" s="301">
        <v>0.0192952</v>
      </c>
      <c r="V577" s="301">
        <v>2.086853</v>
      </c>
      <c r="W577" s="301">
        <v>2.537232E-05</v>
      </c>
      <c r="X577" s="301">
        <v>0.0001598508</v>
      </c>
      <c r="Y577" s="301">
        <v>0.0007547932</v>
      </c>
      <c r="Z577" s="301">
        <v>0.0006248467</v>
      </c>
    </row>
    <row r="578" spans="1:26" s="300" customFormat="1" ht="12.75">
      <c r="A578" s="300">
        <v>2005</v>
      </c>
      <c r="B578" s="300" t="s">
        <v>427</v>
      </c>
      <c r="C578" s="300" t="s">
        <v>428</v>
      </c>
      <c r="D578" s="300">
        <v>2265006025</v>
      </c>
      <c r="E578" s="300" t="s">
        <v>506</v>
      </c>
      <c r="F578" s="300" t="s">
        <v>439</v>
      </c>
      <c r="G578" s="300">
        <v>120</v>
      </c>
      <c r="H578" s="300" t="s">
        <v>464</v>
      </c>
      <c r="I578" s="300" t="s">
        <v>432</v>
      </c>
      <c r="J578" s="300" t="s">
        <v>437</v>
      </c>
      <c r="K578" s="300" t="s">
        <v>434</v>
      </c>
      <c r="L578" s="300" t="s">
        <v>437</v>
      </c>
      <c r="M578" s="300" t="s">
        <v>10</v>
      </c>
      <c r="N578" s="300" t="s">
        <v>10</v>
      </c>
      <c r="O578" s="300" t="s">
        <v>10</v>
      </c>
      <c r="P578" s="301">
        <v>188.8497</v>
      </c>
      <c r="Q578" s="301">
        <v>107.4851</v>
      </c>
      <c r="R578" s="301">
        <v>374.7565</v>
      </c>
      <c r="S578" s="301">
        <v>0.01203811</v>
      </c>
      <c r="T578" s="301">
        <v>0.1875625</v>
      </c>
      <c r="U578" s="301">
        <v>0.04506115</v>
      </c>
      <c r="V578" s="301">
        <v>3.275988</v>
      </c>
      <c r="W578" s="301">
        <v>3.165062E-05</v>
      </c>
      <c r="X578" s="301">
        <v>0.0002537886</v>
      </c>
      <c r="Y578" s="301">
        <v>0.001194161</v>
      </c>
      <c r="Z578" s="301">
        <v>0.0006839047</v>
      </c>
    </row>
    <row r="579" spans="1:26" s="300" customFormat="1" ht="12.75">
      <c r="A579" s="300">
        <v>2005</v>
      </c>
      <c r="B579" s="300" t="s">
        <v>427</v>
      </c>
      <c r="C579" s="300" t="s">
        <v>428</v>
      </c>
      <c r="D579" s="300">
        <v>2265006025</v>
      </c>
      <c r="E579" s="300" t="s">
        <v>506</v>
      </c>
      <c r="F579" s="300" t="s">
        <v>439</v>
      </c>
      <c r="G579" s="300">
        <v>175</v>
      </c>
      <c r="H579" s="300" t="s">
        <v>464</v>
      </c>
      <c r="I579" s="300" t="s">
        <v>432</v>
      </c>
      <c r="J579" s="300" t="s">
        <v>437</v>
      </c>
      <c r="K579" s="300" t="s">
        <v>434</v>
      </c>
      <c r="L579" s="300" t="s">
        <v>437</v>
      </c>
      <c r="M579" s="300" t="s">
        <v>10</v>
      </c>
      <c r="N579" s="300" t="s">
        <v>10</v>
      </c>
      <c r="O579" s="300" t="s">
        <v>10</v>
      </c>
      <c r="P579" s="301">
        <v>13.01813</v>
      </c>
      <c r="Q579" s="301">
        <v>7.409364</v>
      </c>
      <c r="R579" s="301">
        <v>44.58686</v>
      </c>
      <c r="S579" s="301">
        <v>0.0008179351</v>
      </c>
      <c r="T579" s="301">
        <v>0.01227223</v>
      </c>
      <c r="U579" s="301">
        <v>0.006363653</v>
      </c>
      <c r="V579" s="301">
        <v>0.4078849</v>
      </c>
      <c r="W579" s="301">
        <v>4.051911E-06</v>
      </c>
      <c r="X579" s="301">
        <v>3.249001E-05</v>
      </c>
      <c r="Y579" s="301">
        <v>0.0001206592</v>
      </c>
      <c r="Z579" s="301">
        <v>4.646825E-05</v>
      </c>
    </row>
    <row r="580" spans="1:26" s="300" customFormat="1" ht="12.75">
      <c r="A580" s="300">
        <v>2005</v>
      </c>
      <c r="B580" s="300" t="s">
        <v>427</v>
      </c>
      <c r="C580" s="300" t="s">
        <v>428</v>
      </c>
      <c r="D580" s="300">
        <v>2265006030</v>
      </c>
      <c r="E580" s="300" t="s">
        <v>507</v>
      </c>
      <c r="F580" s="300" t="s">
        <v>439</v>
      </c>
      <c r="G580" s="300">
        <v>5</v>
      </c>
      <c r="H580" s="300" t="s">
        <v>464</v>
      </c>
      <c r="I580" s="300" t="s">
        <v>452</v>
      </c>
      <c r="J580" s="300" t="s">
        <v>433</v>
      </c>
      <c r="K580" s="300" t="s">
        <v>434</v>
      </c>
      <c r="L580" s="300" t="s">
        <v>437</v>
      </c>
      <c r="M580" s="300" t="s">
        <v>10</v>
      </c>
      <c r="N580" s="300" t="s">
        <v>10</v>
      </c>
      <c r="O580" s="300" t="s">
        <v>10</v>
      </c>
      <c r="P580" s="301">
        <v>637.1075</v>
      </c>
      <c r="Q580" s="301">
        <v>234.3046</v>
      </c>
      <c r="R580" s="301">
        <v>108.6616</v>
      </c>
      <c r="S580" s="301">
        <v>0.02428731</v>
      </c>
      <c r="T580" s="301">
        <v>0.3084621</v>
      </c>
      <c r="U580" s="301">
        <v>0.004192683</v>
      </c>
      <c r="V580" s="301">
        <v>0.4713857</v>
      </c>
      <c r="W580" s="301">
        <v>1.627792E-05</v>
      </c>
      <c r="X580" s="301">
        <v>0.001607482</v>
      </c>
      <c r="Y580" s="301">
        <v>0.0004939915</v>
      </c>
      <c r="Z580" s="301">
        <v>0.001379803</v>
      </c>
    </row>
    <row r="581" spans="1:26" s="300" customFormat="1" ht="12.75">
      <c r="A581" s="300">
        <v>2005</v>
      </c>
      <c r="B581" s="300" t="s">
        <v>427</v>
      </c>
      <c r="C581" s="300" t="s">
        <v>428</v>
      </c>
      <c r="D581" s="300">
        <v>2265006030</v>
      </c>
      <c r="E581" s="300" t="s">
        <v>507</v>
      </c>
      <c r="F581" s="300" t="s">
        <v>439</v>
      </c>
      <c r="G581" s="300">
        <v>5</v>
      </c>
      <c r="H581" s="300" t="s">
        <v>464</v>
      </c>
      <c r="I581" s="300" t="s">
        <v>453</v>
      </c>
      <c r="J581" s="300" t="s">
        <v>433</v>
      </c>
      <c r="K581" s="300" t="s">
        <v>434</v>
      </c>
      <c r="L581" s="300" t="s">
        <v>437</v>
      </c>
      <c r="M581" s="300" t="s">
        <v>10</v>
      </c>
      <c r="N581" s="300" t="s">
        <v>10</v>
      </c>
      <c r="O581" s="300" t="s">
        <v>10</v>
      </c>
      <c r="P581" s="301">
        <v>500.5906</v>
      </c>
      <c r="Q581" s="301">
        <v>123.8283</v>
      </c>
      <c r="R581" s="301">
        <v>64.18047</v>
      </c>
      <c r="S581" s="301">
        <v>0.01585786</v>
      </c>
      <c r="T581" s="301">
        <v>0.1971683</v>
      </c>
      <c r="U581" s="301">
        <v>0.001977431</v>
      </c>
      <c r="V581" s="301">
        <v>0.249124</v>
      </c>
      <c r="W581" s="301">
        <v>8.602767E-06</v>
      </c>
      <c r="X581" s="301">
        <v>0.0008414449</v>
      </c>
      <c r="Y581" s="301">
        <v>0.0002448978</v>
      </c>
      <c r="Z581" s="301">
        <v>0.0009009113</v>
      </c>
    </row>
    <row r="582" spans="1:26" s="300" customFormat="1" ht="12.75">
      <c r="A582" s="300">
        <v>2005</v>
      </c>
      <c r="B582" s="300" t="s">
        <v>427</v>
      </c>
      <c r="C582" s="300" t="s">
        <v>428</v>
      </c>
      <c r="D582" s="300">
        <v>2265006030</v>
      </c>
      <c r="E582" s="300" t="s">
        <v>507</v>
      </c>
      <c r="F582" s="300" t="s">
        <v>439</v>
      </c>
      <c r="G582" s="300">
        <v>15</v>
      </c>
      <c r="H582" s="300" t="s">
        <v>464</v>
      </c>
      <c r="I582" s="300" t="s">
        <v>452</v>
      </c>
      <c r="J582" s="300" t="s">
        <v>433</v>
      </c>
      <c r="K582" s="300" t="s">
        <v>434</v>
      </c>
      <c r="L582" s="300" t="s">
        <v>437</v>
      </c>
      <c r="M582" s="300" t="s">
        <v>10</v>
      </c>
      <c r="N582" s="300" t="s">
        <v>10</v>
      </c>
      <c r="O582" s="300" t="s">
        <v>10</v>
      </c>
      <c r="P582" s="301">
        <v>568.3718</v>
      </c>
      <c r="Q582" s="301">
        <v>209.0261</v>
      </c>
      <c r="R582" s="301">
        <v>137.7595</v>
      </c>
      <c r="S582" s="301">
        <v>0.01679202</v>
      </c>
      <c r="T582" s="301">
        <v>0.4306498</v>
      </c>
      <c r="U582" s="301">
        <v>0.004918924</v>
      </c>
      <c r="V582" s="301">
        <v>0.5887407</v>
      </c>
      <c r="W582" s="301">
        <v>1.67866E-05</v>
      </c>
      <c r="X582" s="301">
        <v>0.0003091643</v>
      </c>
      <c r="Y582" s="301">
        <v>0.0005106081</v>
      </c>
      <c r="Z582" s="301">
        <v>0.0009539827</v>
      </c>
    </row>
    <row r="583" spans="1:26" s="300" customFormat="1" ht="12.75">
      <c r="A583" s="300">
        <v>2005</v>
      </c>
      <c r="B583" s="300" t="s">
        <v>427</v>
      </c>
      <c r="C583" s="300" t="s">
        <v>428</v>
      </c>
      <c r="D583" s="300">
        <v>2265006030</v>
      </c>
      <c r="E583" s="300" t="s">
        <v>507</v>
      </c>
      <c r="F583" s="300" t="s">
        <v>439</v>
      </c>
      <c r="G583" s="300">
        <v>15</v>
      </c>
      <c r="H583" s="300" t="s">
        <v>464</v>
      </c>
      <c r="I583" s="300" t="s">
        <v>453</v>
      </c>
      <c r="J583" s="300" t="s">
        <v>433</v>
      </c>
      <c r="K583" s="300" t="s">
        <v>434</v>
      </c>
      <c r="L583" s="300" t="s">
        <v>437</v>
      </c>
      <c r="M583" s="300" t="s">
        <v>10</v>
      </c>
      <c r="N583" s="300" t="s">
        <v>10</v>
      </c>
      <c r="O583" s="300" t="s">
        <v>10</v>
      </c>
      <c r="P583" s="301">
        <v>446.6088</v>
      </c>
      <c r="Q583" s="301">
        <v>110.4751</v>
      </c>
      <c r="R583" s="301">
        <v>73.91057</v>
      </c>
      <c r="S583" s="301">
        <v>0.009255075</v>
      </c>
      <c r="T583" s="301">
        <v>0.2334513</v>
      </c>
      <c r="U583" s="301">
        <v>0.002543689</v>
      </c>
      <c r="V583" s="301">
        <v>0.311163</v>
      </c>
      <c r="W583" s="301">
        <v>8.872104E-06</v>
      </c>
      <c r="X583" s="301">
        <v>0.0001615894</v>
      </c>
      <c r="Y583" s="301">
        <v>0.0002671876</v>
      </c>
      <c r="Z583" s="301">
        <v>0.0005257961</v>
      </c>
    </row>
    <row r="584" spans="1:26" s="300" customFormat="1" ht="12.75">
      <c r="A584" s="300">
        <v>2005</v>
      </c>
      <c r="B584" s="300" t="s">
        <v>427</v>
      </c>
      <c r="C584" s="300" t="s">
        <v>428</v>
      </c>
      <c r="D584" s="300">
        <v>2265006030</v>
      </c>
      <c r="E584" s="300" t="s">
        <v>507</v>
      </c>
      <c r="F584" s="300" t="s">
        <v>439</v>
      </c>
      <c r="G584" s="300">
        <v>25</v>
      </c>
      <c r="H584" s="300" t="s">
        <v>464</v>
      </c>
      <c r="I584" s="300" t="s">
        <v>452</v>
      </c>
      <c r="J584" s="300" t="s">
        <v>433</v>
      </c>
      <c r="K584" s="300" t="s">
        <v>434</v>
      </c>
      <c r="L584" s="300" t="s">
        <v>437</v>
      </c>
      <c r="M584" s="300" t="s">
        <v>10</v>
      </c>
      <c r="N584" s="300" t="s">
        <v>10</v>
      </c>
      <c r="O584" s="300" t="s">
        <v>10</v>
      </c>
      <c r="P584" s="301">
        <v>106.7487</v>
      </c>
      <c r="Q584" s="301">
        <v>39.25822</v>
      </c>
      <c r="R584" s="301">
        <v>65.18543</v>
      </c>
      <c r="S584" s="301">
        <v>0.006985118</v>
      </c>
      <c r="T584" s="301">
        <v>0.2024447</v>
      </c>
      <c r="U584" s="301">
        <v>0.002123882</v>
      </c>
      <c r="V584" s="301">
        <v>0.2843339</v>
      </c>
      <c r="W584" s="301">
        <v>7.206341E-06</v>
      </c>
      <c r="X584" s="301">
        <v>0.0001479479</v>
      </c>
      <c r="Y584" s="301">
        <v>0.0001489975</v>
      </c>
      <c r="Z584" s="301">
        <v>0.0003968362</v>
      </c>
    </row>
    <row r="585" spans="1:26" s="300" customFormat="1" ht="12.75">
      <c r="A585" s="300">
        <v>2005</v>
      </c>
      <c r="B585" s="300" t="s">
        <v>427</v>
      </c>
      <c r="C585" s="300" t="s">
        <v>428</v>
      </c>
      <c r="D585" s="300">
        <v>2265006030</v>
      </c>
      <c r="E585" s="300" t="s">
        <v>507</v>
      </c>
      <c r="F585" s="300" t="s">
        <v>439</v>
      </c>
      <c r="G585" s="300">
        <v>25</v>
      </c>
      <c r="H585" s="300" t="s">
        <v>464</v>
      </c>
      <c r="I585" s="300" t="s">
        <v>453</v>
      </c>
      <c r="J585" s="300" t="s">
        <v>433</v>
      </c>
      <c r="K585" s="300" t="s">
        <v>434</v>
      </c>
      <c r="L585" s="300" t="s">
        <v>437</v>
      </c>
      <c r="M585" s="300" t="s">
        <v>10</v>
      </c>
      <c r="N585" s="300" t="s">
        <v>10</v>
      </c>
      <c r="O585" s="300" t="s">
        <v>10</v>
      </c>
      <c r="P585" s="301">
        <v>83.83678</v>
      </c>
      <c r="Q585" s="301">
        <v>20.73825</v>
      </c>
      <c r="R585" s="301">
        <v>35.10186</v>
      </c>
      <c r="S585" s="301">
        <v>0.003950054</v>
      </c>
      <c r="T585" s="301">
        <v>0.1104105</v>
      </c>
      <c r="U585" s="301">
        <v>0.001087236</v>
      </c>
      <c r="V585" s="301">
        <v>0.1502</v>
      </c>
      <c r="W585" s="301">
        <v>3.806764E-06</v>
      </c>
      <c r="X585" s="301">
        <v>7.790118E-05</v>
      </c>
      <c r="Y585" s="301">
        <v>7.753714E-05</v>
      </c>
      <c r="Z585" s="301">
        <v>0.0002244091</v>
      </c>
    </row>
    <row r="586" spans="1:26" s="300" customFormat="1" ht="12.75">
      <c r="A586" s="300">
        <v>2005</v>
      </c>
      <c r="B586" s="300" t="s">
        <v>427</v>
      </c>
      <c r="C586" s="300" t="s">
        <v>428</v>
      </c>
      <c r="D586" s="300">
        <v>2265006030</v>
      </c>
      <c r="E586" s="300" t="s">
        <v>507</v>
      </c>
      <c r="F586" s="300" t="s">
        <v>439</v>
      </c>
      <c r="G586" s="300">
        <v>50</v>
      </c>
      <c r="H586" s="300" t="s">
        <v>464</v>
      </c>
      <c r="I586" s="300" t="s">
        <v>432</v>
      </c>
      <c r="J586" s="300" t="s">
        <v>437</v>
      </c>
      <c r="K586" s="300" t="s">
        <v>434</v>
      </c>
      <c r="L586" s="300" t="s">
        <v>437</v>
      </c>
      <c r="M586" s="300" t="s">
        <v>10</v>
      </c>
      <c r="N586" s="300" t="s">
        <v>10</v>
      </c>
      <c r="O586" s="300" t="s">
        <v>10</v>
      </c>
      <c r="P586" s="301">
        <v>10.41451</v>
      </c>
      <c r="Q586" s="301">
        <v>3.277218</v>
      </c>
      <c r="R586" s="301">
        <v>8.658536</v>
      </c>
      <c r="S586" s="301">
        <v>0.0003357441</v>
      </c>
      <c r="T586" s="301">
        <v>0.007972691</v>
      </c>
      <c r="U586" s="301">
        <v>0.0006426156</v>
      </c>
      <c r="V586" s="301">
        <v>0.06975166</v>
      </c>
      <c r="W586" s="301">
        <v>8.48053E-07</v>
      </c>
      <c r="X586" s="301">
        <v>5.342908E-06</v>
      </c>
      <c r="Y586" s="301">
        <v>2.430995E-05</v>
      </c>
      <c r="Z586" s="301">
        <v>1.907417E-05</v>
      </c>
    </row>
    <row r="587" spans="1:26" s="300" customFormat="1" ht="12.75">
      <c r="A587" s="300">
        <v>2005</v>
      </c>
      <c r="B587" s="300" t="s">
        <v>427</v>
      </c>
      <c r="C587" s="300" t="s">
        <v>428</v>
      </c>
      <c r="D587" s="300">
        <v>2266006005</v>
      </c>
      <c r="E587" s="300" t="s">
        <v>463</v>
      </c>
      <c r="F587" s="300" t="s">
        <v>536</v>
      </c>
      <c r="G587" s="300">
        <v>120</v>
      </c>
      <c r="H587" s="300" t="s">
        <v>464</v>
      </c>
      <c r="I587" s="300" t="s">
        <v>432</v>
      </c>
      <c r="J587" s="300" t="s">
        <v>433</v>
      </c>
      <c r="K587" s="300" t="s">
        <v>434</v>
      </c>
      <c r="L587" s="300" t="s">
        <v>437</v>
      </c>
      <c r="M587" s="300" t="s">
        <v>10</v>
      </c>
      <c r="N587" s="300" t="s">
        <v>10</v>
      </c>
      <c r="O587" s="300" t="s">
        <v>10</v>
      </c>
      <c r="P587" s="301">
        <v>16.75</v>
      </c>
      <c r="Q587" s="301">
        <v>5.270861</v>
      </c>
      <c r="R587" s="301">
        <v>33.14574</v>
      </c>
      <c r="S587" s="301">
        <v>4.175659E-05</v>
      </c>
      <c r="T587" s="301">
        <v>0.006908431</v>
      </c>
      <c r="U587" s="301">
        <v>0.002782894</v>
      </c>
      <c r="V587" s="301">
        <v>0.2212368</v>
      </c>
      <c r="W587" s="301">
        <v>0</v>
      </c>
      <c r="X587" s="301">
        <v>1.967541E-05</v>
      </c>
      <c r="Y587" s="301">
        <v>0</v>
      </c>
      <c r="Z587" s="301">
        <v>0.0003500268</v>
      </c>
    </row>
    <row r="588" spans="1:26" s="300" customFormat="1" ht="12.75">
      <c r="A588" s="300">
        <v>2005</v>
      </c>
      <c r="B588" s="300" t="s">
        <v>427</v>
      </c>
      <c r="C588" s="300" t="s">
        <v>428</v>
      </c>
      <c r="D588" s="300">
        <v>2266006005</v>
      </c>
      <c r="E588" s="300" t="s">
        <v>463</v>
      </c>
      <c r="F588" s="300" t="s">
        <v>536</v>
      </c>
      <c r="G588" s="300">
        <v>175</v>
      </c>
      <c r="H588" s="300" t="s">
        <v>464</v>
      </c>
      <c r="I588" s="300" t="s">
        <v>432</v>
      </c>
      <c r="J588" s="300" t="s">
        <v>433</v>
      </c>
      <c r="K588" s="300" t="s">
        <v>434</v>
      </c>
      <c r="L588" s="300" t="s">
        <v>437</v>
      </c>
      <c r="M588" s="300" t="s">
        <v>10</v>
      </c>
      <c r="N588" s="300" t="s">
        <v>10</v>
      </c>
      <c r="O588" s="300" t="s">
        <v>10</v>
      </c>
      <c r="P588" s="301">
        <v>13.88601</v>
      </c>
      <c r="Q588" s="301">
        <v>4.369623</v>
      </c>
      <c r="R588" s="301">
        <v>47.87763</v>
      </c>
      <c r="S588" s="301">
        <v>4.959272E-05</v>
      </c>
      <c r="T588" s="301">
        <v>0.008290386</v>
      </c>
      <c r="U588" s="301">
        <v>0.004064514</v>
      </c>
      <c r="V588" s="301">
        <v>0.3226227</v>
      </c>
      <c r="W588" s="301">
        <v>0</v>
      </c>
      <c r="X588" s="301">
        <v>2.869203E-05</v>
      </c>
      <c r="Y588" s="301">
        <v>0</v>
      </c>
      <c r="Z588" s="301">
        <v>0.0004157137</v>
      </c>
    </row>
    <row r="589" spans="1:26" s="300" customFormat="1" ht="12.75">
      <c r="A589" s="300">
        <v>2005</v>
      </c>
      <c r="B589" s="300" t="s">
        <v>427</v>
      </c>
      <c r="C589" s="300" t="s">
        <v>428</v>
      </c>
      <c r="D589" s="300">
        <v>2266006020</v>
      </c>
      <c r="E589" s="300" t="s">
        <v>537</v>
      </c>
      <c r="F589" s="300" t="s">
        <v>536</v>
      </c>
      <c r="G589" s="300">
        <v>50</v>
      </c>
      <c r="H589" s="300" t="s">
        <v>464</v>
      </c>
      <c r="I589" s="300" t="s">
        <v>432</v>
      </c>
      <c r="J589" s="300" t="s">
        <v>437</v>
      </c>
      <c r="K589" s="300" t="s">
        <v>434</v>
      </c>
      <c r="L589" s="300" t="s">
        <v>437</v>
      </c>
      <c r="M589" s="300" t="s">
        <v>10</v>
      </c>
      <c r="N589" s="300" t="s">
        <v>10</v>
      </c>
      <c r="O589" s="300" t="s">
        <v>10</v>
      </c>
      <c r="P589" s="301">
        <v>2.603627</v>
      </c>
      <c r="Q589" s="301">
        <v>60.61915</v>
      </c>
      <c r="R589" s="301">
        <v>207.6096</v>
      </c>
      <c r="S589" s="301">
        <v>0.0001872895</v>
      </c>
      <c r="T589" s="301">
        <v>0.02089214</v>
      </c>
      <c r="U589" s="301">
        <v>0.008269918</v>
      </c>
      <c r="V589" s="301">
        <v>1.423675</v>
      </c>
      <c r="W589" s="301">
        <v>0</v>
      </c>
      <c r="X589" s="301">
        <v>0.0001090521</v>
      </c>
      <c r="Y589" s="301">
        <v>0</v>
      </c>
      <c r="Z589" s="301">
        <v>0.001569964</v>
      </c>
    </row>
    <row r="590" spans="1:26" s="300" customFormat="1" ht="12.75">
      <c r="A590" s="300">
        <v>2005</v>
      </c>
      <c r="B590" s="300" t="s">
        <v>427</v>
      </c>
      <c r="C590" s="300" t="s">
        <v>428</v>
      </c>
      <c r="D590" s="300">
        <v>2266006020</v>
      </c>
      <c r="E590" s="300" t="s">
        <v>537</v>
      </c>
      <c r="F590" s="300" t="s">
        <v>536</v>
      </c>
      <c r="G590" s="300">
        <v>120</v>
      </c>
      <c r="H590" s="300" t="s">
        <v>464</v>
      </c>
      <c r="I590" s="300" t="s">
        <v>432</v>
      </c>
      <c r="J590" s="300" t="s">
        <v>437</v>
      </c>
      <c r="K590" s="300" t="s">
        <v>434</v>
      </c>
      <c r="L590" s="300" t="s">
        <v>437</v>
      </c>
      <c r="M590" s="300" t="s">
        <v>10</v>
      </c>
      <c r="N590" s="300" t="s">
        <v>10</v>
      </c>
      <c r="O590" s="300" t="s">
        <v>10</v>
      </c>
      <c r="P590" s="301">
        <v>5.380829</v>
      </c>
      <c r="Q590" s="301">
        <v>125.2793</v>
      </c>
      <c r="R590" s="301">
        <v>1214.986</v>
      </c>
      <c r="S590" s="301">
        <v>0.001056705</v>
      </c>
      <c r="T590" s="301">
        <v>0.3340977</v>
      </c>
      <c r="U590" s="301">
        <v>0.05037975</v>
      </c>
      <c r="V590" s="301">
        <v>8.000319</v>
      </c>
      <c r="W590" s="301">
        <v>0</v>
      </c>
      <c r="X590" s="301">
        <v>0.0006197794</v>
      </c>
      <c r="Y590" s="301">
        <v>0</v>
      </c>
      <c r="Z590" s="301">
        <v>0.008857884</v>
      </c>
    </row>
    <row r="591" spans="1:26" s="300" customFormat="1" ht="12.75">
      <c r="A591" s="300">
        <v>2005</v>
      </c>
      <c r="B591" s="300" t="s">
        <v>427</v>
      </c>
      <c r="C591" s="300" t="s">
        <v>428</v>
      </c>
      <c r="D591" s="300">
        <v>2266006020</v>
      </c>
      <c r="E591" s="300" t="s">
        <v>537</v>
      </c>
      <c r="F591" s="300" t="s">
        <v>536</v>
      </c>
      <c r="G591" s="300">
        <v>175</v>
      </c>
      <c r="H591" s="300" t="s">
        <v>464</v>
      </c>
      <c r="I591" s="300" t="s">
        <v>432</v>
      </c>
      <c r="J591" s="300" t="s">
        <v>437</v>
      </c>
      <c r="K591" s="300" t="s">
        <v>434</v>
      </c>
      <c r="L591" s="300" t="s">
        <v>437</v>
      </c>
      <c r="M591" s="300" t="s">
        <v>10</v>
      </c>
      <c r="N591" s="300" t="s">
        <v>10</v>
      </c>
      <c r="O591" s="300" t="s">
        <v>10</v>
      </c>
      <c r="P591" s="301">
        <v>0.8678756</v>
      </c>
      <c r="Q591" s="301">
        <v>20.20639</v>
      </c>
      <c r="R591" s="301">
        <v>312.0258</v>
      </c>
      <c r="S591" s="301">
        <v>0.0002848361</v>
      </c>
      <c r="T591" s="301">
        <v>0.06797232</v>
      </c>
      <c r="U591" s="301">
        <v>0.01124194</v>
      </c>
      <c r="V591" s="301">
        <v>2.082109</v>
      </c>
      <c r="W591" s="301">
        <v>0</v>
      </c>
      <c r="X591" s="301">
        <v>0.0001658501</v>
      </c>
      <c r="Y591" s="301">
        <v>0</v>
      </c>
      <c r="Z591" s="301">
        <v>0.002387653</v>
      </c>
    </row>
    <row r="592" spans="1:26" s="300" customFormat="1" ht="12.75">
      <c r="A592" s="300">
        <v>2005</v>
      </c>
      <c r="B592" s="300" t="s">
        <v>427</v>
      </c>
      <c r="C592" s="300" t="s">
        <v>428</v>
      </c>
      <c r="D592" s="300">
        <v>2266006020</v>
      </c>
      <c r="E592" s="300" t="s">
        <v>537</v>
      </c>
      <c r="F592" s="300" t="s">
        <v>536</v>
      </c>
      <c r="G592" s="300">
        <v>250</v>
      </c>
      <c r="H592" s="300" t="s">
        <v>464</v>
      </c>
      <c r="I592" s="300" t="s">
        <v>432</v>
      </c>
      <c r="J592" s="300" t="s">
        <v>433</v>
      </c>
      <c r="K592" s="300" t="s">
        <v>434</v>
      </c>
      <c r="L592" s="300" t="s">
        <v>437</v>
      </c>
      <c r="M592" s="300" t="s">
        <v>10</v>
      </c>
      <c r="N592" s="300" t="s">
        <v>10</v>
      </c>
      <c r="O592" s="300" t="s">
        <v>10</v>
      </c>
      <c r="P592" s="301">
        <v>0.6943005</v>
      </c>
      <c r="Q592" s="301">
        <v>16.16511</v>
      </c>
      <c r="R592" s="301">
        <v>323.5837</v>
      </c>
      <c r="S592" s="301">
        <v>0.0003277566</v>
      </c>
      <c r="T592" s="301">
        <v>0.07821473</v>
      </c>
      <c r="U592" s="301">
        <v>0.01293594</v>
      </c>
      <c r="V592" s="301">
        <v>2.145882</v>
      </c>
      <c r="W592" s="301">
        <v>0</v>
      </c>
      <c r="X592" s="301">
        <v>0.0001908412</v>
      </c>
      <c r="Y592" s="301">
        <v>0</v>
      </c>
      <c r="Z592" s="301">
        <v>0.002747437</v>
      </c>
    </row>
    <row r="593" spans="1:26" s="300" customFormat="1" ht="12.75">
      <c r="A593" s="300">
        <v>2005</v>
      </c>
      <c r="B593" s="300" t="s">
        <v>427</v>
      </c>
      <c r="C593" s="300" t="s">
        <v>428</v>
      </c>
      <c r="D593" s="300">
        <v>2266006020</v>
      </c>
      <c r="E593" s="300" t="s">
        <v>537</v>
      </c>
      <c r="F593" s="300" t="s">
        <v>536</v>
      </c>
      <c r="G593" s="300">
        <v>500</v>
      </c>
      <c r="H593" s="300" t="s">
        <v>464</v>
      </c>
      <c r="I593" s="300" t="s">
        <v>432</v>
      </c>
      <c r="J593" s="300" t="s">
        <v>433</v>
      </c>
      <c r="K593" s="300" t="s">
        <v>434</v>
      </c>
      <c r="L593" s="300" t="s">
        <v>437</v>
      </c>
      <c r="M593" s="300" t="s">
        <v>10</v>
      </c>
      <c r="N593" s="300" t="s">
        <v>10</v>
      </c>
      <c r="O593" s="300" t="s">
        <v>10</v>
      </c>
      <c r="P593" s="301">
        <v>0.6075129</v>
      </c>
      <c r="Q593" s="301">
        <v>14.14447</v>
      </c>
      <c r="R593" s="301">
        <v>455.7137</v>
      </c>
      <c r="S593" s="301">
        <v>0.0004615905</v>
      </c>
      <c r="T593" s="301">
        <v>0.1101524</v>
      </c>
      <c r="U593" s="301">
        <v>0.01821811</v>
      </c>
      <c r="V593" s="301">
        <v>3.022117</v>
      </c>
      <c r="W593" s="301">
        <v>0</v>
      </c>
      <c r="X593" s="301">
        <v>0.000268768</v>
      </c>
      <c r="Y593" s="301">
        <v>0</v>
      </c>
      <c r="Z593" s="301">
        <v>0.003869307</v>
      </c>
    </row>
    <row r="594" spans="1:26" s="300" customFormat="1" ht="12.75">
      <c r="A594" s="300">
        <v>2005</v>
      </c>
      <c r="B594" s="300" t="s">
        <v>427</v>
      </c>
      <c r="C594" s="300" t="s">
        <v>428</v>
      </c>
      <c r="D594" s="300">
        <v>2270006005</v>
      </c>
      <c r="E594" s="300" t="s">
        <v>463</v>
      </c>
      <c r="F594" s="300" t="s">
        <v>540</v>
      </c>
      <c r="G594" s="300">
        <v>15</v>
      </c>
      <c r="H594" s="300" t="s">
        <v>464</v>
      </c>
      <c r="I594" s="300" t="s">
        <v>432</v>
      </c>
      <c r="J594" s="300" t="s">
        <v>433</v>
      </c>
      <c r="K594" s="300" t="s">
        <v>434</v>
      </c>
      <c r="L594" s="300" t="s">
        <v>437</v>
      </c>
      <c r="M594" s="300" t="s">
        <v>10</v>
      </c>
      <c r="N594" s="300" t="s">
        <v>10</v>
      </c>
      <c r="O594" s="300" t="s">
        <v>10</v>
      </c>
      <c r="P594" s="301">
        <v>439.5797</v>
      </c>
      <c r="Q594" s="301">
        <v>406.5585</v>
      </c>
      <c r="R594" s="301">
        <v>190.5821</v>
      </c>
      <c r="S594" s="301">
        <v>0.004380892</v>
      </c>
      <c r="T594" s="301">
        <v>0.01589441</v>
      </c>
      <c r="U594" s="301">
        <v>0.02757427</v>
      </c>
      <c r="V594" s="301">
        <v>2.073143</v>
      </c>
      <c r="W594" s="301">
        <v>0.0003010928</v>
      </c>
      <c r="X594" s="301">
        <v>0.001832076</v>
      </c>
      <c r="Y594" s="301">
        <v>0</v>
      </c>
      <c r="Z594" s="301">
        <v>0.0003952808</v>
      </c>
    </row>
    <row r="595" spans="1:26" s="300" customFormat="1" ht="12.75">
      <c r="A595" s="300">
        <v>2005</v>
      </c>
      <c r="B595" s="300" t="s">
        <v>427</v>
      </c>
      <c r="C595" s="300" t="s">
        <v>428</v>
      </c>
      <c r="D595" s="300">
        <v>2270006005</v>
      </c>
      <c r="E595" s="300" t="s">
        <v>463</v>
      </c>
      <c r="F595" s="300" t="s">
        <v>540</v>
      </c>
      <c r="G595" s="300">
        <v>25</v>
      </c>
      <c r="H595" s="300" t="s">
        <v>464</v>
      </c>
      <c r="I595" s="300" t="s">
        <v>432</v>
      </c>
      <c r="J595" s="300" t="s">
        <v>433</v>
      </c>
      <c r="K595" s="300" t="s">
        <v>434</v>
      </c>
      <c r="L595" s="300" t="s">
        <v>437</v>
      </c>
      <c r="M595" s="300" t="s">
        <v>10</v>
      </c>
      <c r="N595" s="300" t="s">
        <v>10</v>
      </c>
      <c r="O595" s="300" t="s">
        <v>10</v>
      </c>
      <c r="P595" s="301">
        <v>321.5172</v>
      </c>
      <c r="Q595" s="301">
        <v>297.3649</v>
      </c>
      <c r="R595" s="301">
        <v>240.5329</v>
      </c>
      <c r="S595" s="301">
        <v>0.005716666</v>
      </c>
      <c r="T595" s="301">
        <v>0.0178919</v>
      </c>
      <c r="U595" s="301">
        <v>0.02762692</v>
      </c>
      <c r="V595" s="301">
        <v>2.619129</v>
      </c>
      <c r="W595" s="301">
        <v>0.0003101633</v>
      </c>
      <c r="X595" s="301">
        <v>0.001979041</v>
      </c>
      <c r="Y595" s="301">
        <v>0</v>
      </c>
      <c r="Z595" s="301">
        <v>0.0005158054</v>
      </c>
    </row>
    <row r="596" spans="1:26" s="300" customFormat="1" ht="12.75">
      <c r="A596" s="300">
        <v>2005</v>
      </c>
      <c r="B596" s="300" t="s">
        <v>427</v>
      </c>
      <c r="C596" s="300" t="s">
        <v>428</v>
      </c>
      <c r="D596" s="300">
        <v>2270006005</v>
      </c>
      <c r="E596" s="300" t="s">
        <v>463</v>
      </c>
      <c r="F596" s="300" t="s">
        <v>540</v>
      </c>
      <c r="G596" s="300">
        <v>50</v>
      </c>
      <c r="H596" s="300" t="s">
        <v>464</v>
      </c>
      <c r="I596" s="300" t="s">
        <v>432</v>
      </c>
      <c r="J596" s="300" t="s">
        <v>433</v>
      </c>
      <c r="K596" s="300" t="s">
        <v>434</v>
      </c>
      <c r="L596" s="300" t="s">
        <v>437</v>
      </c>
      <c r="M596" s="300" t="s">
        <v>10</v>
      </c>
      <c r="N596" s="300" t="s">
        <v>10</v>
      </c>
      <c r="O596" s="300" t="s">
        <v>10</v>
      </c>
      <c r="P596" s="301">
        <v>392.6485</v>
      </c>
      <c r="Q596" s="301">
        <v>363.1529</v>
      </c>
      <c r="R596" s="301">
        <v>517.8749</v>
      </c>
      <c r="S596" s="301">
        <v>0.02521331</v>
      </c>
      <c r="T596" s="301">
        <v>0.05741165</v>
      </c>
      <c r="U596" s="301">
        <v>0.05938835</v>
      </c>
      <c r="V596" s="301">
        <v>5.555421</v>
      </c>
      <c r="W596" s="301">
        <v>0.000670299</v>
      </c>
      <c r="X596" s="301">
        <v>0.006213026</v>
      </c>
      <c r="Y596" s="301">
        <v>0</v>
      </c>
      <c r="Z596" s="301">
        <v>0.002274957</v>
      </c>
    </row>
    <row r="597" spans="1:26" s="300" customFormat="1" ht="12.75">
      <c r="A597" s="300">
        <v>2005</v>
      </c>
      <c r="B597" s="300" t="s">
        <v>427</v>
      </c>
      <c r="C597" s="300" t="s">
        <v>428</v>
      </c>
      <c r="D597" s="300">
        <v>2270006005</v>
      </c>
      <c r="E597" s="300" t="s">
        <v>463</v>
      </c>
      <c r="F597" s="300" t="s">
        <v>540</v>
      </c>
      <c r="G597" s="300">
        <v>120</v>
      </c>
      <c r="H597" s="300" t="s">
        <v>464</v>
      </c>
      <c r="I597" s="300" t="s">
        <v>432</v>
      </c>
      <c r="J597" s="300" t="s">
        <v>433</v>
      </c>
      <c r="K597" s="300" t="s">
        <v>434</v>
      </c>
      <c r="L597" s="300" t="s">
        <v>437</v>
      </c>
      <c r="M597" s="300" t="s">
        <v>10</v>
      </c>
      <c r="N597" s="300" t="s">
        <v>10</v>
      </c>
      <c r="O597" s="300" t="s">
        <v>10</v>
      </c>
      <c r="P597" s="301">
        <v>596.6218</v>
      </c>
      <c r="Q597" s="301">
        <v>551.8039</v>
      </c>
      <c r="R597" s="301">
        <v>1974</v>
      </c>
      <c r="S597" s="301">
        <v>0.0492905</v>
      </c>
      <c r="T597" s="301">
        <v>0.1453034</v>
      </c>
      <c r="U597" s="301">
        <v>0.3001674</v>
      </c>
      <c r="V597" s="301">
        <v>21.48708</v>
      </c>
      <c r="W597" s="301">
        <v>0.002352509</v>
      </c>
      <c r="X597" s="301">
        <v>0.02385044</v>
      </c>
      <c r="Y597" s="301">
        <v>0</v>
      </c>
      <c r="Z597" s="301">
        <v>0.004447403</v>
      </c>
    </row>
    <row r="598" spans="1:26" s="300" customFormat="1" ht="12.75">
      <c r="A598" s="300">
        <v>2005</v>
      </c>
      <c r="B598" s="300" t="s">
        <v>427</v>
      </c>
      <c r="C598" s="300" t="s">
        <v>428</v>
      </c>
      <c r="D598" s="300">
        <v>2270006005</v>
      </c>
      <c r="E598" s="300" t="s">
        <v>463</v>
      </c>
      <c r="F598" s="300" t="s">
        <v>540</v>
      </c>
      <c r="G598" s="300">
        <v>175</v>
      </c>
      <c r="H598" s="300" t="s">
        <v>464</v>
      </c>
      <c r="I598" s="300" t="s">
        <v>432</v>
      </c>
      <c r="J598" s="300" t="s">
        <v>433</v>
      </c>
      <c r="K598" s="300" t="s">
        <v>434</v>
      </c>
      <c r="L598" s="300" t="s">
        <v>437</v>
      </c>
      <c r="M598" s="300" t="s">
        <v>10</v>
      </c>
      <c r="N598" s="300" t="s">
        <v>10</v>
      </c>
      <c r="O598" s="300" t="s">
        <v>10</v>
      </c>
      <c r="P598" s="301">
        <v>35.26317</v>
      </c>
      <c r="Q598" s="301">
        <v>32.61422</v>
      </c>
      <c r="R598" s="301">
        <v>211.3599</v>
      </c>
      <c r="S598" s="301">
        <v>0.00344645</v>
      </c>
      <c r="T598" s="301">
        <v>0.01245615</v>
      </c>
      <c r="U598" s="301">
        <v>0.02954794</v>
      </c>
      <c r="V598" s="301">
        <v>2.313193</v>
      </c>
      <c r="W598" s="301">
        <v>0.0002429224</v>
      </c>
      <c r="X598" s="301">
        <v>0.001413682</v>
      </c>
      <c r="Y598" s="301">
        <v>0</v>
      </c>
      <c r="Z598" s="301">
        <v>0.0003109676</v>
      </c>
    </row>
    <row r="599" spans="1:26" s="300" customFormat="1" ht="12.75">
      <c r="A599" s="300">
        <v>2005</v>
      </c>
      <c r="B599" s="300" t="s">
        <v>427</v>
      </c>
      <c r="C599" s="300" t="s">
        <v>428</v>
      </c>
      <c r="D599" s="300">
        <v>2270006005</v>
      </c>
      <c r="E599" s="300" t="s">
        <v>463</v>
      </c>
      <c r="F599" s="300" t="s">
        <v>540</v>
      </c>
      <c r="G599" s="300">
        <v>250</v>
      </c>
      <c r="H599" s="300" t="s">
        <v>464</v>
      </c>
      <c r="I599" s="300" t="s">
        <v>432</v>
      </c>
      <c r="J599" s="300" t="s">
        <v>433</v>
      </c>
      <c r="K599" s="300" t="s">
        <v>434</v>
      </c>
      <c r="L599" s="300" t="s">
        <v>437</v>
      </c>
      <c r="M599" s="300" t="s">
        <v>10</v>
      </c>
      <c r="N599" s="300" t="s">
        <v>10</v>
      </c>
      <c r="O599" s="300" t="s">
        <v>10</v>
      </c>
      <c r="P599" s="301">
        <v>19.70589</v>
      </c>
      <c r="Q599" s="301">
        <v>18.22559</v>
      </c>
      <c r="R599" s="301">
        <v>175.846</v>
      </c>
      <c r="S599" s="301">
        <v>0.002031379</v>
      </c>
      <c r="T599" s="301">
        <v>0.006059599</v>
      </c>
      <c r="U599" s="301">
        <v>0.02331027</v>
      </c>
      <c r="V599" s="301">
        <v>1.934776</v>
      </c>
      <c r="W599" s="301">
        <v>0.0002031824</v>
      </c>
      <c r="X599" s="301">
        <v>0.0007714121</v>
      </c>
      <c r="Y599" s="301">
        <v>0</v>
      </c>
      <c r="Z599" s="301">
        <v>0.0001832881</v>
      </c>
    </row>
    <row r="600" spans="1:26" s="300" customFormat="1" ht="12.75">
      <c r="A600" s="300">
        <v>2005</v>
      </c>
      <c r="B600" s="300" t="s">
        <v>427</v>
      </c>
      <c r="C600" s="300" t="s">
        <v>428</v>
      </c>
      <c r="D600" s="300">
        <v>2270006005</v>
      </c>
      <c r="E600" s="300" t="s">
        <v>463</v>
      </c>
      <c r="F600" s="300" t="s">
        <v>540</v>
      </c>
      <c r="G600" s="300">
        <v>500</v>
      </c>
      <c r="H600" s="300" t="s">
        <v>464</v>
      </c>
      <c r="I600" s="300" t="s">
        <v>432</v>
      </c>
      <c r="J600" s="300" t="s">
        <v>433</v>
      </c>
      <c r="K600" s="300" t="s">
        <v>434</v>
      </c>
      <c r="L600" s="300" t="s">
        <v>437</v>
      </c>
      <c r="M600" s="300" t="s">
        <v>10</v>
      </c>
      <c r="N600" s="300" t="s">
        <v>10</v>
      </c>
      <c r="O600" s="300" t="s">
        <v>10</v>
      </c>
      <c r="P600" s="301">
        <v>43.81968</v>
      </c>
      <c r="Q600" s="301">
        <v>40.52796</v>
      </c>
      <c r="R600" s="301">
        <v>620.2332</v>
      </c>
      <c r="S600" s="301">
        <v>0.006439603</v>
      </c>
      <c r="T600" s="301">
        <v>0.02608515</v>
      </c>
      <c r="U600" s="301">
        <v>0.07690428</v>
      </c>
      <c r="V600" s="301">
        <v>6.819851</v>
      </c>
      <c r="W600" s="301">
        <v>0.0006247645</v>
      </c>
      <c r="X600" s="301">
        <v>0.002508534</v>
      </c>
      <c r="Y600" s="301">
        <v>0</v>
      </c>
      <c r="Z600" s="301">
        <v>0.000581035</v>
      </c>
    </row>
    <row r="601" spans="1:26" s="300" customFormat="1" ht="12.75">
      <c r="A601" s="300">
        <v>2005</v>
      </c>
      <c r="B601" s="300" t="s">
        <v>427</v>
      </c>
      <c r="C601" s="300" t="s">
        <v>428</v>
      </c>
      <c r="D601" s="300">
        <v>2270006005</v>
      </c>
      <c r="E601" s="300" t="s">
        <v>463</v>
      </c>
      <c r="F601" s="300" t="s">
        <v>540</v>
      </c>
      <c r="G601" s="300">
        <v>750</v>
      </c>
      <c r="H601" s="300" t="s">
        <v>464</v>
      </c>
      <c r="I601" s="300" t="s">
        <v>432</v>
      </c>
      <c r="J601" s="300" t="s">
        <v>433</v>
      </c>
      <c r="K601" s="300" t="s">
        <v>434</v>
      </c>
      <c r="L601" s="300" t="s">
        <v>437</v>
      </c>
      <c r="M601" s="300" t="s">
        <v>10</v>
      </c>
      <c r="N601" s="300" t="s">
        <v>10</v>
      </c>
      <c r="O601" s="300" t="s">
        <v>10</v>
      </c>
      <c r="P601" s="301">
        <v>27.22525</v>
      </c>
      <c r="Q601" s="301">
        <v>25.18009</v>
      </c>
      <c r="R601" s="301">
        <v>622.1585</v>
      </c>
      <c r="S601" s="301">
        <v>0.006658378</v>
      </c>
      <c r="T601" s="301">
        <v>0.02616296</v>
      </c>
      <c r="U601" s="301">
        <v>0.07895829</v>
      </c>
      <c r="V601" s="301">
        <v>6.840195</v>
      </c>
      <c r="W601" s="301">
        <v>0.0006419119</v>
      </c>
      <c r="X601" s="301">
        <v>0.002545329</v>
      </c>
      <c r="Y601" s="301">
        <v>0</v>
      </c>
      <c r="Z601" s="301">
        <v>0.0006007747</v>
      </c>
    </row>
    <row r="602" spans="1:26" s="300" customFormat="1" ht="12.75">
      <c r="A602" s="300">
        <v>2005</v>
      </c>
      <c r="B602" s="300" t="s">
        <v>427</v>
      </c>
      <c r="C602" s="300" t="s">
        <v>428</v>
      </c>
      <c r="D602" s="300">
        <v>2270006005</v>
      </c>
      <c r="E602" s="300" t="s">
        <v>463</v>
      </c>
      <c r="F602" s="300" t="s">
        <v>540</v>
      </c>
      <c r="G602" s="300">
        <v>9999</v>
      </c>
      <c r="H602" s="300" t="s">
        <v>464</v>
      </c>
      <c r="I602" s="300" t="s">
        <v>432</v>
      </c>
      <c r="J602" s="300" t="s">
        <v>433</v>
      </c>
      <c r="K602" s="300" t="s">
        <v>434</v>
      </c>
      <c r="L602" s="300" t="s">
        <v>437</v>
      </c>
      <c r="M602" s="300" t="s">
        <v>10</v>
      </c>
      <c r="N602" s="300" t="s">
        <v>10</v>
      </c>
      <c r="O602" s="300" t="s">
        <v>10</v>
      </c>
      <c r="P602" s="301">
        <v>7.087206</v>
      </c>
      <c r="Q602" s="301">
        <v>6.554818</v>
      </c>
      <c r="R602" s="301">
        <v>313.092</v>
      </c>
      <c r="S602" s="301">
        <v>0.004284937</v>
      </c>
      <c r="T602" s="301">
        <v>0.0161546</v>
      </c>
      <c r="U602" s="301">
        <v>0.04556986</v>
      </c>
      <c r="V602" s="301">
        <v>3.433623</v>
      </c>
      <c r="W602" s="301">
        <v>0.0003222252</v>
      </c>
      <c r="X602" s="301">
        <v>0.001523004</v>
      </c>
      <c r="Y602" s="301">
        <v>0</v>
      </c>
      <c r="Z602" s="301">
        <v>0.000386623</v>
      </c>
    </row>
    <row r="603" spans="1:26" s="300" customFormat="1" ht="12.75">
      <c r="A603" s="300">
        <v>2005</v>
      </c>
      <c r="B603" s="300" t="s">
        <v>427</v>
      </c>
      <c r="C603" s="300" t="s">
        <v>428</v>
      </c>
      <c r="D603" s="300">
        <v>2270006010</v>
      </c>
      <c r="E603" s="300" t="s">
        <v>465</v>
      </c>
      <c r="F603" s="300" t="s">
        <v>540</v>
      </c>
      <c r="G603" s="300">
        <v>15</v>
      </c>
      <c r="H603" s="300" t="s">
        <v>464</v>
      </c>
      <c r="I603" s="300" t="s">
        <v>432</v>
      </c>
      <c r="J603" s="300" t="s">
        <v>437</v>
      </c>
      <c r="K603" s="300" t="s">
        <v>434</v>
      </c>
      <c r="L603" s="300" t="s">
        <v>437</v>
      </c>
      <c r="M603" s="300" t="s">
        <v>10</v>
      </c>
      <c r="N603" s="300" t="s">
        <v>10</v>
      </c>
      <c r="O603" s="300" t="s">
        <v>10</v>
      </c>
      <c r="P603" s="301">
        <v>330.1602</v>
      </c>
      <c r="Q603" s="301">
        <v>364.0814</v>
      </c>
      <c r="R603" s="301">
        <v>124.2826</v>
      </c>
      <c r="S603" s="301">
        <v>0.003275145</v>
      </c>
      <c r="T603" s="301">
        <v>0.01035183</v>
      </c>
      <c r="U603" s="301">
        <v>0.01842513</v>
      </c>
      <c r="V603" s="301">
        <v>1.350212</v>
      </c>
      <c r="W603" s="301">
        <v>0.0001960979</v>
      </c>
      <c r="X603" s="301">
        <v>0.001460712</v>
      </c>
      <c r="Y603" s="301">
        <v>0</v>
      </c>
      <c r="Z603" s="301">
        <v>0.0002955111</v>
      </c>
    </row>
    <row r="604" spans="1:26" s="300" customFormat="1" ht="12.75">
      <c r="A604" s="300">
        <v>2005</v>
      </c>
      <c r="B604" s="300" t="s">
        <v>427</v>
      </c>
      <c r="C604" s="300" t="s">
        <v>428</v>
      </c>
      <c r="D604" s="300">
        <v>2270006010</v>
      </c>
      <c r="E604" s="300" t="s">
        <v>465</v>
      </c>
      <c r="F604" s="300" t="s">
        <v>540</v>
      </c>
      <c r="G604" s="300">
        <v>25</v>
      </c>
      <c r="H604" s="300" t="s">
        <v>464</v>
      </c>
      <c r="I604" s="300" t="s">
        <v>432</v>
      </c>
      <c r="J604" s="300" t="s">
        <v>437</v>
      </c>
      <c r="K604" s="300" t="s">
        <v>434</v>
      </c>
      <c r="L604" s="300" t="s">
        <v>437</v>
      </c>
      <c r="M604" s="300" t="s">
        <v>10</v>
      </c>
      <c r="N604" s="300" t="s">
        <v>10</v>
      </c>
      <c r="O604" s="300" t="s">
        <v>10</v>
      </c>
      <c r="P604" s="301">
        <v>98.61589</v>
      </c>
      <c r="Q604" s="301">
        <v>108.7479</v>
      </c>
      <c r="R604" s="301">
        <v>97.4761</v>
      </c>
      <c r="S604" s="301">
        <v>0.002981576</v>
      </c>
      <c r="T604" s="301">
        <v>0.007231913</v>
      </c>
      <c r="U604" s="301">
        <v>0.01116681</v>
      </c>
      <c r="V604" s="301">
        <v>1.058653</v>
      </c>
      <c r="W604" s="301">
        <v>0.0001253681</v>
      </c>
      <c r="X604" s="301">
        <v>0.0008926049</v>
      </c>
      <c r="Y604" s="301">
        <v>0</v>
      </c>
      <c r="Z604" s="301">
        <v>0.0002690228</v>
      </c>
    </row>
    <row r="605" spans="1:26" s="300" customFormat="1" ht="12.75">
      <c r="A605" s="300">
        <v>2005</v>
      </c>
      <c r="B605" s="300" t="s">
        <v>427</v>
      </c>
      <c r="C605" s="300" t="s">
        <v>428</v>
      </c>
      <c r="D605" s="300">
        <v>2270006010</v>
      </c>
      <c r="E605" s="300" t="s">
        <v>465</v>
      </c>
      <c r="F605" s="300" t="s">
        <v>540</v>
      </c>
      <c r="G605" s="300">
        <v>50</v>
      </c>
      <c r="H605" s="300" t="s">
        <v>464</v>
      </c>
      <c r="I605" s="300" t="s">
        <v>432</v>
      </c>
      <c r="J605" s="300" t="s">
        <v>437</v>
      </c>
      <c r="K605" s="300" t="s">
        <v>434</v>
      </c>
      <c r="L605" s="300" t="s">
        <v>437</v>
      </c>
      <c r="M605" s="300" t="s">
        <v>10</v>
      </c>
      <c r="N605" s="300" t="s">
        <v>10</v>
      </c>
      <c r="O605" s="300" t="s">
        <v>10</v>
      </c>
      <c r="P605" s="301">
        <v>171.908</v>
      </c>
      <c r="Q605" s="301">
        <v>189.5701</v>
      </c>
      <c r="R605" s="301">
        <v>303.6526</v>
      </c>
      <c r="S605" s="301">
        <v>0.0156126</v>
      </c>
      <c r="T605" s="301">
        <v>0.03519635</v>
      </c>
      <c r="U605" s="301">
        <v>0.03507445</v>
      </c>
      <c r="V605" s="301">
        <v>3.25151</v>
      </c>
      <c r="W605" s="301">
        <v>0.0003923165</v>
      </c>
      <c r="X605" s="301">
        <v>0.00377487</v>
      </c>
      <c r="Y605" s="301">
        <v>0</v>
      </c>
      <c r="Z605" s="301">
        <v>0.0014087</v>
      </c>
    </row>
    <row r="606" spans="1:26" s="300" customFormat="1" ht="12.75">
      <c r="A606" s="300">
        <v>2005</v>
      </c>
      <c r="B606" s="300" t="s">
        <v>427</v>
      </c>
      <c r="C606" s="300" t="s">
        <v>428</v>
      </c>
      <c r="D606" s="300">
        <v>2270006010</v>
      </c>
      <c r="E606" s="300" t="s">
        <v>465</v>
      </c>
      <c r="F606" s="300" t="s">
        <v>540</v>
      </c>
      <c r="G606" s="300">
        <v>120</v>
      </c>
      <c r="H606" s="300" t="s">
        <v>464</v>
      </c>
      <c r="I606" s="300" t="s">
        <v>432</v>
      </c>
      <c r="J606" s="300" t="s">
        <v>437</v>
      </c>
      <c r="K606" s="300" t="s">
        <v>434</v>
      </c>
      <c r="L606" s="300" t="s">
        <v>437</v>
      </c>
      <c r="M606" s="300" t="s">
        <v>10</v>
      </c>
      <c r="N606" s="300" t="s">
        <v>10</v>
      </c>
      <c r="O606" s="300" t="s">
        <v>10</v>
      </c>
      <c r="P606" s="301">
        <v>337.0744</v>
      </c>
      <c r="Q606" s="301">
        <v>371.7061</v>
      </c>
      <c r="R606" s="301">
        <v>1330.255</v>
      </c>
      <c r="S606" s="301">
        <v>0.03406851</v>
      </c>
      <c r="T606" s="301">
        <v>0.09931536</v>
      </c>
      <c r="U606" s="301">
        <v>0.2050206</v>
      </c>
      <c r="V606" s="301">
        <v>14.47413</v>
      </c>
      <c r="W606" s="301">
        <v>0.001584697</v>
      </c>
      <c r="X606" s="301">
        <v>0.01664319</v>
      </c>
      <c r="Y606" s="301">
        <v>0</v>
      </c>
      <c r="Z606" s="301">
        <v>0.003073947</v>
      </c>
    </row>
    <row r="607" spans="1:26" s="300" customFormat="1" ht="12.75">
      <c r="A607" s="300">
        <v>2005</v>
      </c>
      <c r="B607" s="300" t="s">
        <v>427</v>
      </c>
      <c r="C607" s="300" t="s">
        <v>428</v>
      </c>
      <c r="D607" s="300">
        <v>2270006010</v>
      </c>
      <c r="E607" s="300" t="s">
        <v>465</v>
      </c>
      <c r="F607" s="300" t="s">
        <v>540</v>
      </c>
      <c r="G607" s="300">
        <v>175</v>
      </c>
      <c r="H607" s="300" t="s">
        <v>464</v>
      </c>
      <c r="I607" s="300" t="s">
        <v>432</v>
      </c>
      <c r="J607" s="300" t="s">
        <v>437</v>
      </c>
      <c r="K607" s="300" t="s">
        <v>434</v>
      </c>
      <c r="L607" s="300" t="s">
        <v>437</v>
      </c>
      <c r="M607" s="300" t="s">
        <v>10</v>
      </c>
      <c r="N607" s="300" t="s">
        <v>10</v>
      </c>
      <c r="O607" s="300" t="s">
        <v>10</v>
      </c>
      <c r="P607" s="301">
        <v>36.47319</v>
      </c>
      <c r="Q607" s="301">
        <v>40.22051</v>
      </c>
      <c r="R607" s="301">
        <v>257.3208</v>
      </c>
      <c r="S607" s="301">
        <v>0.004308522</v>
      </c>
      <c r="T607" s="301">
        <v>0.01538543</v>
      </c>
      <c r="U607" s="301">
        <v>0.03646108</v>
      </c>
      <c r="V607" s="301">
        <v>2.815386</v>
      </c>
      <c r="W607" s="301">
        <v>0.0002956607</v>
      </c>
      <c r="X607" s="301">
        <v>0.001784761</v>
      </c>
      <c r="Y607" s="301">
        <v>0</v>
      </c>
      <c r="Z607" s="301">
        <v>0.000388751</v>
      </c>
    </row>
    <row r="608" spans="1:26" s="300" customFormat="1" ht="12.75">
      <c r="A608" s="300">
        <v>2005</v>
      </c>
      <c r="B608" s="300" t="s">
        <v>427</v>
      </c>
      <c r="C608" s="300" t="s">
        <v>428</v>
      </c>
      <c r="D608" s="300">
        <v>2270006010</v>
      </c>
      <c r="E608" s="300" t="s">
        <v>465</v>
      </c>
      <c r="F608" s="300" t="s">
        <v>540</v>
      </c>
      <c r="G608" s="300">
        <v>250</v>
      </c>
      <c r="H608" s="300" t="s">
        <v>464</v>
      </c>
      <c r="I608" s="300" t="s">
        <v>432</v>
      </c>
      <c r="J608" s="300" t="s">
        <v>433</v>
      </c>
      <c r="K608" s="300" t="s">
        <v>434</v>
      </c>
      <c r="L608" s="300" t="s">
        <v>437</v>
      </c>
      <c r="M608" s="300" t="s">
        <v>10</v>
      </c>
      <c r="N608" s="300" t="s">
        <v>10</v>
      </c>
      <c r="O608" s="300" t="s">
        <v>10</v>
      </c>
      <c r="P608" s="301">
        <v>26.27452</v>
      </c>
      <c r="Q608" s="301">
        <v>28.97402</v>
      </c>
      <c r="R608" s="301">
        <v>264.9616</v>
      </c>
      <c r="S608" s="301">
        <v>0.003155153</v>
      </c>
      <c r="T608" s="301">
        <v>0.009303074</v>
      </c>
      <c r="U608" s="301">
        <v>0.03560999</v>
      </c>
      <c r="V608" s="301">
        <v>2.91462</v>
      </c>
      <c r="W608" s="301">
        <v>0.0003060817</v>
      </c>
      <c r="X608" s="301">
        <v>0.001210227</v>
      </c>
      <c r="Y608" s="301">
        <v>0</v>
      </c>
      <c r="Z608" s="301">
        <v>0.0002846844</v>
      </c>
    </row>
    <row r="609" spans="1:26" s="300" customFormat="1" ht="12.75">
      <c r="A609" s="300">
        <v>2005</v>
      </c>
      <c r="B609" s="300" t="s">
        <v>427</v>
      </c>
      <c r="C609" s="300" t="s">
        <v>428</v>
      </c>
      <c r="D609" s="300">
        <v>2270006010</v>
      </c>
      <c r="E609" s="300" t="s">
        <v>465</v>
      </c>
      <c r="F609" s="300" t="s">
        <v>540</v>
      </c>
      <c r="G609" s="300">
        <v>500</v>
      </c>
      <c r="H609" s="300" t="s">
        <v>464</v>
      </c>
      <c r="I609" s="300" t="s">
        <v>432</v>
      </c>
      <c r="J609" s="300" t="s">
        <v>433</v>
      </c>
      <c r="K609" s="300" t="s">
        <v>434</v>
      </c>
      <c r="L609" s="300" t="s">
        <v>437</v>
      </c>
      <c r="M609" s="300" t="s">
        <v>10</v>
      </c>
      <c r="N609" s="300" t="s">
        <v>10</v>
      </c>
      <c r="O609" s="300" t="s">
        <v>10</v>
      </c>
      <c r="P609" s="301">
        <v>0.5185761</v>
      </c>
      <c r="Q609" s="301">
        <v>0.5718556</v>
      </c>
      <c r="R609" s="301">
        <v>8.972237</v>
      </c>
      <c r="S609" s="301">
        <v>9.562521E-05</v>
      </c>
      <c r="T609" s="301">
        <v>0.0003964432</v>
      </c>
      <c r="U609" s="301">
        <v>0.001123833</v>
      </c>
      <c r="V609" s="301">
        <v>0.09861496</v>
      </c>
      <c r="W609" s="301">
        <v>9.034088E-06</v>
      </c>
      <c r="X609" s="301">
        <v>3.750813E-05</v>
      </c>
      <c r="Y609" s="301">
        <v>0</v>
      </c>
      <c r="Z609" s="301">
        <v>8.62811E-06</v>
      </c>
    </row>
    <row r="610" spans="1:26" s="300" customFormat="1" ht="12.75">
      <c r="A610" s="300">
        <v>2005</v>
      </c>
      <c r="B610" s="300" t="s">
        <v>427</v>
      </c>
      <c r="C610" s="300" t="s">
        <v>428</v>
      </c>
      <c r="D610" s="300">
        <v>2270006010</v>
      </c>
      <c r="E610" s="300" t="s">
        <v>465</v>
      </c>
      <c r="F610" s="300" t="s">
        <v>540</v>
      </c>
      <c r="G610" s="300">
        <v>750</v>
      </c>
      <c r="H610" s="300" t="s">
        <v>464</v>
      </c>
      <c r="I610" s="300" t="s">
        <v>432</v>
      </c>
      <c r="J610" s="300" t="s">
        <v>433</v>
      </c>
      <c r="K610" s="300" t="s">
        <v>434</v>
      </c>
      <c r="L610" s="300" t="s">
        <v>437</v>
      </c>
      <c r="M610" s="300" t="s">
        <v>10</v>
      </c>
      <c r="N610" s="300" t="s">
        <v>10</v>
      </c>
      <c r="O610" s="300" t="s">
        <v>10</v>
      </c>
      <c r="P610" s="301">
        <v>0.08642934</v>
      </c>
      <c r="Q610" s="301">
        <v>0.09530926</v>
      </c>
      <c r="R610" s="301">
        <v>2.472481</v>
      </c>
      <c r="S610" s="301">
        <v>2.71263E-05</v>
      </c>
      <c r="T610" s="301">
        <v>0.000109235</v>
      </c>
      <c r="U610" s="301">
        <v>0.0003169497</v>
      </c>
      <c r="V610" s="301">
        <v>0.02717214</v>
      </c>
      <c r="W610" s="301">
        <v>2.549944E-06</v>
      </c>
      <c r="X610" s="301">
        <v>1.045311E-05</v>
      </c>
      <c r="Y610" s="301">
        <v>0</v>
      </c>
      <c r="Z610" s="301">
        <v>2.447562E-06</v>
      </c>
    </row>
    <row r="611" spans="1:26" s="300" customFormat="1" ht="12.75">
      <c r="A611" s="300">
        <v>2005</v>
      </c>
      <c r="B611" s="300" t="s">
        <v>427</v>
      </c>
      <c r="C611" s="300" t="s">
        <v>428</v>
      </c>
      <c r="D611" s="300">
        <v>2270006010</v>
      </c>
      <c r="E611" s="300" t="s">
        <v>465</v>
      </c>
      <c r="F611" s="300" t="s">
        <v>540</v>
      </c>
      <c r="G611" s="300">
        <v>9999</v>
      </c>
      <c r="H611" s="300" t="s">
        <v>464</v>
      </c>
      <c r="I611" s="300" t="s">
        <v>432</v>
      </c>
      <c r="J611" s="300" t="s">
        <v>433</v>
      </c>
      <c r="K611" s="300" t="s">
        <v>434</v>
      </c>
      <c r="L611" s="300" t="s">
        <v>437</v>
      </c>
      <c r="M611" s="300" t="s">
        <v>10</v>
      </c>
      <c r="N611" s="300" t="s">
        <v>10</v>
      </c>
      <c r="O611" s="300" t="s">
        <v>10</v>
      </c>
      <c r="P611" s="301">
        <v>1.901446</v>
      </c>
      <c r="Q611" s="301">
        <v>2.096804</v>
      </c>
      <c r="R611" s="301">
        <v>129.4536</v>
      </c>
      <c r="S611" s="301">
        <v>0.001796952</v>
      </c>
      <c r="T611" s="301">
        <v>0.006966754</v>
      </c>
      <c r="U611" s="301">
        <v>0.01902156</v>
      </c>
      <c r="V611" s="301">
        <v>1.419137</v>
      </c>
      <c r="W611" s="301">
        <v>0.0001331776</v>
      </c>
      <c r="X611" s="301">
        <v>0.0006385056</v>
      </c>
      <c r="Y611" s="301">
        <v>0</v>
      </c>
      <c r="Z611" s="301">
        <v>0.0001621361</v>
      </c>
    </row>
    <row r="612" spans="1:26" s="300" customFormat="1" ht="12.75">
      <c r="A612" s="300">
        <v>2005</v>
      </c>
      <c r="B612" s="300" t="s">
        <v>427</v>
      </c>
      <c r="C612" s="300" t="s">
        <v>428</v>
      </c>
      <c r="D612" s="300">
        <v>2270006015</v>
      </c>
      <c r="E612" s="300" t="s">
        <v>505</v>
      </c>
      <c r="F612" s="300" t="s">
        <v>540</v>
      </c>
      <c r="G612" s="300">
        <v>15</v>
      </c>
      <c r="H612" s="300" t="s">
        <v>464</v>
      </c>
      <c r="I612" s="300" t="s">
        <v>432</v>
      </c>
      <c r="J612" s="300" t="s">
        <v>437</v>
      </c>
      <c r="K612" s="300" t="s">
        <v>434</v>
      </c>
      <c r="L612" s="300" t="s">
        <v>437</v>
      </c>
      <c r="M612" s="300" t="s">
        <v>10</v>
      </c>
      <c r="N612" s="300" t="s">
        <v>10</v>
      </c>
      <c r="O612" s="300" t="s">
        <v>10</v>
      </c>
      <c r="P612" s="301">
        <v>4.494327</v>
      </c>
      <c r="Q612" s="301">
        <v>10.02285</v>
      </c>
      <c r="R612" s="301">
        <v>3.328922</v>
      </c>
      <c r="S612" s="301">
        <v>8.772509E-05</v>
      </c>
      <c r="T612" s="301">
        <v>0.0002772748</v>
      </c>
      <c r="U612" s="301">
        <v>0.0004935189</v>
      </c>
      <c r="V612" s="301">
        <v>0.03616557</v>
      </c>
      <c r="W612" s="301">
        <v>5.252504E-06</v>
      </c>
      <c r="X612" s="301">
        <v>3.912532E-05</v>
      </c>
      <c r="Y612" s="301">
        <v>0</v>
      </c>
      <c r="Z612" s="301">
        <v>7.915293E-06</v>
      </c>
    </row>
    <row r="613" spans="1:26" s="300" customFormat="1" ht="12.75">
      <c r="A613" s="300">
        <v>2005</v>
      </c>
      <c r="B613" s="300" t="s">
        <v>427</v>
      </c>
      <c r="C613" s="300" t="s">
        <v>428</v>
      </c>
      <c r="D613" s="300">
        <v>2270006015</v>
      </c>
      <c r="E613" s="300" t="s">
        <v>505</v>
      </c>
      <c r="F613" s="300" t="s">
        <v>540</v>
      </c>
      <c r="G613" s="300">
        <v>25</v>
      </c>
      <c r="H613" s="300" t="s">
        <v>464</v>
      </c>
      <c r="I613" s="300" t="s">
        <v>432</v>
      </c>
      <c r="J613" s="300" t="s">
        <v>437</v>
      </c>
      <c r="K613" s="300" t="s">
        <v>434</v>
      </c>
      <c r="L613" s="300" t="s">
        <v>437</v>
      </c>
      <c r="M613" s="300" t="s">
        <v>10</v>
      </c>
      <c r="N613" s="300" t="s">
        <v>10</v>
      </c>
      <c r="O613" s="300" t="s">
        <v>10</v>
      </c>
      <c r="P613" s="301">
        <v>8.902222</v>
      </c>
      <c r="Q613" s="301">
        <v>19.85295</v>
      </c>
      <c r="R613" s="301">
        <v>13.19179</v>
      </c>
      <c r="S613" s="301">
        <v>0.0004035074</v>
      </c>
      <c r="T613" s="301">
        <v>0.0009787211</v>
      </c>
      <c r="U613" s="301">
        <v>0.001511245</v>
      </c>
      <c r="V613" s="301">
        <v>0.1432713</v>
      </c>
      <c r="W613" s="301">
        <v>1.696652E-05</v>
      </c>
      <c r="X613" s="301">
        <v>0.0001207995</v>
      </c>
      <c r="Y613" s="301">
        <v>0</v>
      </c>
      <c r="Z613" s="301">
        <v>3.640783E-05</v>
      </c>
    </row>
    <row r="614" spans="1:26" s="300" customFormat="1" ht="12.75">
      <c r="A614" s="300">
        <v>2005</v>
      </c>
      <c r="B614" s="300" t="s">
        <v>427</v>
      </c>
      <c r="C614" s="300" t="s">
        <v>428</v>
      </c>
      <c r="D614" s="300">
        <v>2270006015</v>
      </c>
      <c r="E614" s="300" t="s">
        <v>505</v>
      </c>
      <c r="F614" s="300" t="s">
        <v>540</v>
      </c>
      <c r="G614" s="300">
        <v>50</v>
      </c>
      <c r="H614" s="300" t="s">
        <v>464</v>
      </c>
      <c r="I614" s="300" t="s">
        <v>432</v>
      </c>
      <c r="J614" s="300" t="s">
        <v>437</v>
      </c>
      <c r="K614" s="300" t="s">
        <v>434</v>
      </c>
      <c r="L614" s="300" t="s">
        <v>437</v>
      </c>
      <c r="M614" s="300" t="s">
        <v>10</v>
      </c>
      <c r="N614" s="300" t="s">
        <v>10</v>
      </c>
      <c r="O614" s="300" t="s">
        <v>10</v>
      </c>
      <c r="P614" s="301">
        <v>80.89787</v>
      </c>
      <c r="Q614" s="301">
        <v>180.4113</v>
      </c>
      <c r="R614" s="301">
        <v>189.1932</v>
      </c>
      <c r="S614" s="301">
        <v>0.01235871</v>
      </c>
      <c r="T614" s="301">
        <v>0.02682211</v>
      </c>
      <c r="U614" s="301">
        <v>0.02266837</v>
      </c>
      <c r="V614" s="301">
        <v>2.007189</v>
      </c>
      <c r="W614" s="301">
        <v>0.0002421808</v>
      </c>
      <c r="X614" s="301">
        <v>0.002773707</v>
      </c>
      <c r="Y614" s="301">
        <v>0</v>
      </c>
      <c r="Z614" s="301">
        <v>0.001115106</v>
      </c>
    </row>
    <row r="615" spans="1:26" s="300" customFormat="1" ht="12.75">
      <c r="A615" s="300">
        <v>2005</v>
      </c>
      <c r="B615" s="300" t="s">
        <v>427</v>
      </c>
      <c r="C615" s="300" t="s">
        <v>428</v>
      </c>
      <c r="D615" s="300">
        <v>2270006015</v>
      </c>
      <c r="E615" s="300" t="s">
        <v>505</v>
      </c>
      <c r="F615" s="300" t="s">
        <v>540</v>
      </c>
      <c r="G615" s="300">
        <v>120</v>
      </c>
      <c r="H615" s="300" t="s">
        <v>464</v>
      </c>
      <c r="I615" s="300" t="s">
        <v>432</v>
      </c>
      <c r="J615" s="300" t="s">
        <v>437</v>
      </c>
      <c r="K615" s="300" t="s">
        <v>434</v>
      </c>
      <c r="L615" s="300" t="s">
        <v>437</v>
      </c>
      <c r="M615" s="300" t="s">
        <v>10</v>
      </c>
      <c r="N615" s="300" t="s">
        <v>10</v>
      </c>
      <c r="O615" s="300" t="s">
        <v>10</v>
      </c>
      <c r="P615" s="301">
        <v>538.8007</v>
      </c>
      <c r="Q615" s="301">
        <v>1201.585</v>
      </c>
      <c r="R615" s="301">
        <v>2595.198</v>
      </c>
      <c r="S615" s="301">
        <v>0.07465969</v>
      </c>
      <c r="T615" s="301">
        <v>0.2073335</v>
      </c>
      <c r="U615" s="301">
        <v>0.4258119</v>
      </c>
      <c r="V615" s="301">
        <v>28.18202</v>
      </c>
      <c r="W615" s="301">
        <v>0.003085502</v>
      </c>
      <c r="X615" s="301">
        <v>0.03814331</v>
      </c>
      <c r="Y615" s="301">
        <v>0</v>
      </c>
      <c r="Z615" s="301">
        <v>0.006736424</v>
      </c>
    </row>
    <row r="616" spans="1:26" s="300" customFormat="1" ht="12.75">
      <c r="A616" s="300">
        <v>2005</v>
      </c>
      <c r="B616" s="300" t="s">
        <v>427</v>
      </c>
      <c r="C616" s="300" t="s">
        <v>428</v>
      </c>
      <c r="D616" s="300">
        <v>2270006015</v>
      </c>
      <c r="E616" s="300" t="s">
        <v>505</v>
      </c>
      <c r="F616" s="300" t="s">
        <v>540</v>
      </c>
      <c r="G616" s="300">
        <v>175</v>
      </c>
      <c r="H616" s="300" t="s">
        <v>464</v>
      </c>
      <c r="I616" s="300" t="s">
        <v>432</v>
      </c>
      <c r="J616" s="300" t="s">
        <v>437</v>
      </c>
      <c r="K616" s="300" t="s">
        <v>434</v>
      </c>
      <c r="L616" s="300" t="s">
        <v>437</v>
      </c>
      <c r="M616" s="300" t="s">
        <v>10</v>
      </c>
      <c r="N616" s="300" t="s">
        <v>10</v>
      </c>
      <c r="O616" s="300" t="s">
        <v>10</v>
      </c>
      <c r="P616" s="301">
        <v>20.39732</v>
      </c>
      <c r="Q616" s="301">
        <v>45.4883</v>
      </c>
      <c r="R616" s="301">
        <v>184.0343</v>
      </c>
      <c r="S616" s="301">
        <v>0.003482105</v>
      </c>
      <c r="T616" s="301">
        <v>0.01177116</v>
      </c>
      <c r="U616" s="301">
        <v>0.02778442</v>
      </c>
      <c r="V616" s="301">
        <v>2.010667</v>
      </c>
      <c r="W616" s="301">
        <v>0.0002111521</v>
      </c>
      <c r="X616" s="301">
        <v>0.00150216</v>
      </c>
      <c r="Y616" s="301">
        <v>0</v>
      </c>
      <c r="Z616" s="301">
        <v>0.0003141848</v>
      </c>
    </row>
    <row r="617" spans="1:26" s="300" customFormat="1" ht="12.75">
      <c r="A617" s="300">
        <v>2005</v>
      </c>
      <c r="B617" s="300" t="s">
        <v>427</v>
      </c>
      <c r="C617" s="300" t="s">
        <v>428</v>
      </c>
      <c r="D617" s="300">
        <v>2270006015</v>
      </c>
      <c r="E617" s="300" t="s">
        <v>505</v>
      </c>
      <c r="F617" s="300" t="s">
        <v>540</v>
      </c>
      <c r="G617" s="300">
        <v>250</v>
      </c>
      <c r="H617" s="300" t="s">
        <v>464</v>
      </c>
      <c r="I617" s="300" t="s">
        <v>432</v>
      </c>
      <c r="J617" s="300" t="s">
        <v>433</v>
      </c>
      <c r="K617" s="300" t="s">
        <v>434</v>
      </c>
      <c r="L617" s="300" t="s">
        <v>437</v>
      </c>
      <c r="M617" s="300" t="s">
        <v>10</v>
      </c>
      <c r="N617" s="300" t="s">
        <v>10</v>
      </c>
      <c r="O617" s="300" t="s">
        <v>10</v>
      </c>
      <c r="P617" s="301">
        <v>28.69455</v>
      </c>
      <c r="Q617" s="301">
        <v>63.99202</v>
      </c>
      <c r="R617" s="301">
        <v>381.7303</v>
      </c>
      <c r="S617" s="301">
        <v>0.00517755</v>
      </c>
      <c r="T617" s="301">
        <v>0.01449129</v>
      </c>
      <c r="U617" s="301">
        <v>0.05469583</v>
      </c>
      <c r="V617" s="301">
        <v>4.194743</v>
      </c>
      <c r="W617" s="301">
        <v>0.0004405152</v>
      </c>
      <c r="X617" s="301">
        <v>0.002049634</v>
      </c>
      <c r="Y617" s="301">
        <v>0</v>
      </c>
      <c r="Z617" s="301">
        <v>0.0004671621</v>
      </c>
    </row>
    <row r="618" spans="1:26" s="300" customFormat="1" ht="12.75">
      <c r="A618" s="300">
        <v>2005</v>
      </c>
      <c r="B618" s="300" t="s">
        <v>427</v>
      </c>
      <c r="C618" s="300" t="s">
        <v>428</v>
      </c>
      <c r="D618" s="300">
        <v>2270006015</v>
      </c>
      <c r="E618" s="300" t="s">
        <v>505</v>
      </c>
      <c r="F618" s="300" t="s">
        <v>540</v>
      </c>
      <c r="G618" s="300">
        <v>500</v>
      </c>
      <c r="H618" s="300" t="s">
        <v>464</v>
      </c>
      <c r="I618" s="300" t="s">
        <v>432</v>
      </c>
      <c r="J618" s="300" t="s">
        <v>433</v>
      </c>
      <c r="K618" s="300" t="s">
        <v>434</v>
      </c>
      <c r="L618" s="300" t="s">
        <v>437</v>
      </c>
      <c r="M618" s="300" t="s">
        <v>10</v>
      </c>
      <c r="N618" s="300" t="s">
        <v>10</v>
      </c>
      <c r="O618" s="300" t="s">
        <v>10</v>
      </c>
      <c r="P618" s="301">
        <v>37.42391</v>
      </c>
      <c r="Q618" s="301">
        <v>83.45947</v>
      </c>
      <c r="R618" s="301">
        <v>880.1628</v>
      </c>
      <c r="S618" s="301">
        <v>0.01054296</v>
      </c>
      <c r="T618" s="301">
        <v>0.04353041</v>
      </c>
      <c r="U618" s="301">
        <v>0.1156678</v>
      </c>
      <c r="V618" s="301">
        <v>9.661831</v>
      </c>
      <c r="W618" s="301">
        <v>0.0008851174</v>
      </c>
      <c r="X618" s="301">
        <v>0.00422795</v>
      </c>
      <c r="Y618" s="301">
        <v>0</v>
      </c>
      <c r="Z618" s="301">
        <v>0.0009512745</v>
      </c>
    </row>
    <row r="619" spans="1:26" s="300" customFormat="1" ht="12.75">
      <c r="A619" s="300">
        <v>2005</v>
      </c>
      <c r="B619" s="300" t="s">
        <v>427</v>
      </c>
      <c r="C619" s="300" t="s">
        <v>428</v>
      </c>
      <c r="D619" s="300">
        <v>2270006015</v>
      </c>
      <c r="E619" s="300" t="s">
        <v>505</v>
      </c>
      <c r="F619" s="300" t="s">
        <v>540</v>
      </c>
      <c r="G619" s="300">
        <v>750</v>
      </c>
      <c r="H619" s="300" t="s">
        <v>464</v>
      </c>
      <c r="I619" s="300" t="s">
        <v>432</v>
      </c>
      <c r="J619" s="300" t="s">
        <v>433</v>
      </c>
      <c r="K619" s="300" t="s">
        <v>434</v>
      </c>
      <c r="L619" s="300" t="s">
        <v>437</v>
      </c>
      <c r="M619" s="300" t="s">
        <v>10</v>
      </c>
      <c r="N619" s="300" t="s">
        <v>10</v>
      </c>
      <c r="O619" s="300" t="s">
        <v>10</v>
      </c>
      <c r="P619" s="301">
        <v>14.00155</v>
      </c>
      <c r="Q619" s="301">
        <v>31.22501</v>
      </c>
      <c r="R619" s="301">
        <v>508.9692</v>
      </c>
      <c r="S619" s="301">
        <v>0.006236666</v>
      </c>
      <c r="T619" s="301">
        <v>0.02516959</v>
      </c>
      <c r="U619" s="301">
        <v>0.06843527</v>
      </c>
      <c r="V619" s="301">
        <v>5.586536</v>
      </c>
      <c r="W619" s="301">
        <v>0.0005242635</v>
      </c>
      <c r="X619" s="301">
        <v>0.002471241</v>
      </c>
      <c r="Y619" s="301">
        <v>0</v>
      </c>
      <c r="Z619" s="301">
        <v>0.0005627244</v>
      </c>
    </row>
    <row r="620" spans="1:26" s="300" customFormat="1" ht="12.75">
      <c r="A620" s="300">
        <v>2005</v>
      </c>
      <c r="B620" s="300" t="s">
        <v>427</v>
      </c>
      <c r="C620" s="300" t="s">
        <v>428</v>
      </c>
      <c r="D620" s="300">
        <v>2270006015</v>
      </c>
      <c r="E620" s="300" t="s">
        <v>505</v>
      </c>
      <c r="F620" s="300" t="s">
        <v>540</v>
      </c>
      <c r="G620" s="300">
        <v>1000</v>
      </c>
      <c r="H620" s="300" t="s">
        <v>464</v>
      </c>
      <c r="I620" s="300" t="s">
        <v>432</v>
      </c>
      <c r="J620" s="300" t="s">
        <v>433</v>
      </c>
      <c r="K620" s="300" t="s">
        <v>434</v>
      </c>
      <c r="L620" s="300" t="s">
        <v>437</v>
      </c>
      <c r="M620" s="300" t="s">
        <v>10</v>
      </c>
      <c r="N620" s="300" t="s">
        <v>10</v>
      </c>
      <c r="O620" s="300" t="s">
        <v>10</v>
      </c>
      <c r="P620" s="301">
        <v>0.3457174</v>
      </c>
      <c r="Q620" s="301">
        <v>0.770988</v>
      </c>
      <c r="R620" s="301">
        <v>17.10723</v>
      </c>
      <c r="S620" s="301">
        <v>0.0002520688</v>
      </c>
      <c r="T620" s="301">
        <v>0.001021283</v>
      </c>
      <c r="U620" s="301">
        <v>0.002633177</v>
      </c>
      <c r="V620" s="301">
        <v>0.1873191</v>
      </c>
      <c r="W620" s="301">
        <v>1.757879E-05</v>
      </c>
      <c r="X620" s="301">
        <v>8.824261E-05</v>
      </c>
      <c r="Y620" s="301">
        <v>0</v>
      </c>
      <c r="Z620" s="301">
        <v>2.274376E-05</v>
      </c>
    </row>
    <row r="621" spans="1:26" s="300" customFormat="1" ht="12.75">
      <c r="A621" s="300">
        <v>2005</v>
      </c>
      <c r="B621" s="300" t="s">
        <v>427</v>
      </c>
      <c r="C621" s="300" t="s">
        <v>428</v>
      </c>
      <c r="D621" s="300">
        <v>2270006025</v>
      </c>
      <c r="E621" s="300" t="s">
        <v>506</v>
      </c>
      <c r="F621" s="300" t="s">
        <v>540</v>
      </c>
      <c r="G621" s="300">
        <v>15</v>
      </c>
      <c r="H621" s="300" t="s">
        <v>464</v>
      </c>
      <c r="I621" s="300" t="s">
        <v>432</v>
      </c>
      <c r="J621" s="300" t="s">
        <v>437</v>
      </c>
      <c r="K621" s="300" t="s">
        <v>434</v>
      </c>
      <c r="L621" s="300" t="s">
        <v>437</v>
      </c>
      <c r="M621" s="300" t="s">
        <v>10</v>
      </c>
      <c r="N621" s="300" t="s">
        <v>10</v>
      </c>
      <c r="O621" s="300" t="s">
        <v>10</v>
      </c>
      <c r="P621" s="301">
        <v>149.2635</v>
      </c>
      <c r="Q621" s="301">
        <v>262.6234</v>
      </c>
      <c r="R621" s="301">
        <v>74.95983</v>
      </c>
      <c r="S621" s="301">
        <v>0.001975372</v>
      </c>
      <c r="T621" s="301">
        <v>0.006243606</v>
      </c>
      <c r="U621" s="301">
        <v>0.01111294</v>
      </c>
      <c r="V621" s="301">
        <v>0.8143672</v>
      </c>
      <c r="W621" s="301">
        <v>0.0001182746</v>
      </c>
      <c r="X621" s="301">
        <v>0.0008810143</v>
      </c>
      <c r="Y621" s="301">
        <v>0</v>
      </c>
      <c r="Z621" s="301">
        <v>0.0001782346</v>
      </c>
    </row>
    <row r="622" spans="1:26" s="300" customFormat="1" ht="12.75">
      <c r="A622" s="300">
        <v>2005</v>
      </c>
      <c r="B622" s="300" t="s">
        <v>427</v>
      </c>
      <c r="C622" s="300" t="s">
        <v>428</v>
      </c>
      <c r="D622" s="300">
        <v>2270006025</v>
      </c>
      <c r="E622" s="300" t="s">
        <v>506</v>
      </c>
      <c r="F622" s="300" t="s">
        <v>540</v>
      </c>
      <c r="G622" s="300">
        <v>25</v>
      </c>
      <c r="H622" s="300" t="s">
        <v>464</v>
      </c>
      <c r="I622" s="300" t="s">
        <v>432</v>
      </c>
      <c r="J622" s="300" t="s">
        <v>437</v>
      </c>
      <c r="K622" s="300" t="s">
        <v>434</v>
      </c>
      <c r="L622" s="300" t="s">
        <v>437</v>
      </c>
      <c r="M622" s="300" t="s">
        <v>10</v>
      </c>
      <c r="N622" s="300" t="s">
        <v>10</v>
      </c>
      <c r="O622" s="300" t="s">
        <v>10</v>
      </c>
      <c r="P622" s="301">
        <v>131.3726</v>
      </c>
      <c r="Q622" s="301">
        <v>231.145</v>
      </c>
      <c r="R622" s="301">
        <v>119.9923</v>
      </c>
      <c r="S622" s="301">
        <v>0.003670296</v>
      </c>
      <c r="T622" s="301">
        <v>0.008902434</v>
      </c>
      <c r="U622" s="301">
        <v>0.01374626</v>
      </c>
      <c r="V622" s="301">
        <v>1.303194</v>
      </c>
      <c r="W622" s="301">
        <v>0.0001543272</v>
      </c>
      <c r="X622" s="301">
        <v>0.00109879</v>
      </c>
      <c r="Y622" s="301">
        <v>0</v>
      </c>
      <c r="Z622" s="301">
        <v>0.000331165</v>
      </c>
    </row>
    <row r="623" spans="1:26" s="300" customFormat="1" ht="12.75">
      <c r="A623" s="300">
        <v>2005</v>
      </c>
      <c r="B623" s="300" t="s">
        <v>427</v>
      </c>
      <c r="C623" s="300" t="s">
        <v>428</v>
      </c>
      <c r="D623" s="300">
        <v>2270006025</v>
      </c>
      <c r="E623" s="300" t="s">
        <v>506</v>
      </c>
      <c r="F623" s="300" t="s">
        <v>540</v>
      </c>
      <c r="G623" s="300">
        <v>50</v>
      </c>
      <c r="H623" s="300" t="s">
        <v>464</v>
      </c>
      <c r="I623" s="300" t="s">
        <v>432</v>
      </c>
      <c r="J623" s="300" t="s">
        <v>437</v>
      </c>
      <c r="K623" s="300" t="s">
        <v>434</v>
      </c>
      <c r="L623" s="300" t="s">
        <v>437</v>
      </c>
      <c r="M623" s="300" t="s">
        <v>10</v>
      </c>
      <c r="N623" s="300" t="s">
        <v>10</v>
      </c>
      <c r="O623" s="300" t="s">
        <v>10</v>
      </c>
      <c r="P623" s="301">
        <v>404.3165</v>
      </c>
      <c r="Q623" s="301">
        <v>711.3795</v>
      </c>
      <c r="R623" s="301">
        <v>866.6258</v>
      </c>
      <c r="S623" s="301">
        <v>0.05232159</v>
      </c>
      <c r="T623" s="301">
        <v>0.1148562</v>
      </c>
      <c r="U623" s="301">
        <v>0.1024879</v>
      </c>
      <c r="V623" s="301">
        <v>9.224726</v>
      </c>
      <c r="W623" s="301">
        <v>0.001113025</v>
      </c>
      <c r="X623" s="301">
        <v>0.01201397</v>
      </c>
      <c r="Y623" s="301">
        <v>0</v>
      </c>
      <c r="Z623" s="301">
        <v>0.004720893</v>
      </c>
    </row>
    <row r="624" spans="1:26" s="300" customFormat="1" ht="12.75">
      <c r="A624" s="300">
        <v>2005</v>
      </c>
      <c r="B624" s="300" t="s">
        <v>427</v>
      </c>
      <c r="C624" s="300" t="s">
        <v>428</v>
      </c>
      <c r="D624" s="300">
        <v>2270006025</v>
      </c>
      <c r="E624" s="300" t="s">
        <v>506</v>
      </c>
      <c r="F624" s="300" t="s">
        <v>540</v>
      </c>
      <c r="G624" s="300">
        <v>120</v>
      </c>
      <c r="H624" s="300" t="s">
        <v>464</v>
      </c>
      <c r="I624" s="300" t="s">
        <v>432</v>
      </c>
      <c r="J624" s="300" t="s">
        <v>437</v>
      </c>
      <c r="K624" s="300" t="s">
        <v>434</v>
      </c>
      <c r="L624" s="300" t="s">
        <v>437</v>
      </c>
      <c r="M624" s="300" t="s">
        <v>10</v>
      </c>
      <c r="N624" s="300" t="s">
        <v>10</v>
      </c>
      <c r="O624" s="300" t="s">
        <v>10</v>
      </c>
      <c r="P624" s="301">
        <v>313.9979</v>
      </c>
      <c r="Q624" s="301">
        <v>552.4671</v>
      </c>
      <c r="R624" s="301">
        <v>1003.222</v>
      </c>
      <c r="S624" s="301">
        <v>0.02775384</v>
      </c>
      <c r="T624" s="301">
        <v>0.07830092</v>
      </c>
      <c r="U624" s="301">
        <v>0.1611731</v>
      </c>
      <c r="V624" s="301">
        <v>10.90181</v>
      </c>
      <c r="W624" s="301">
        <v>0.001193583</v>
      </c>
      <c r="X624" s="301">
        <v>0.01396123</v>
      </c>
      <c r="Y624" s="301">
        <v>0</v>
      </c>
      <c r="Z624" s="301">
        <v>0.002504185</v>
      </c>
    </row>
    <row r="625" spans="1:26" s="300" customFormat="1" ht="12.75">
      <c r="A625" s="300">
        <v>2005</v>
      </c>
      <c r="B625" s="300" t="s">
        <v>427</v>
      </c>
      <c r="C625" s="300" t="s">
        <v>428</v>
      </c>
      <c r="D625" s="300">
        <v>2270006025</v>
      </c>
      <c r="E625" s="300" t="s">
        <v>506</v>
      </c>
      <c r="F625" s="300" t="s">
        <v>540</v>
      </c>
      <c r="G625" s="300">
        <v>175</v>
      </c>
      <c r="H625" s="300" t="s">
        <v>464</v>
      </c>
      <c r="I625" s="300" t="s">
        <v>432</v>
      </c>
      <c r="J625" s="300" t="s">
        <v>437</v>
      </c>
      <c r="K625" s="300" t="s">
        <v>434</v>
      </c>
      <c r="L625" s="300" t="s">
        <v>437</v>
      </c>
      <c r="M625" s="300" t="s">
        <v>10</v>
      </c>
      <c r="N625" s="300" t="s">
        <v>10</v>
      </c>
      <c r="O625" s="300" t="s">
        <v>10</v>
      </c>
      <c r="P625" s="301">
        <v>1.555728</v>
      </c>
      <c r="Q625" s="301">
        <v>2.737244</v>
      </c>
      <c r="R625" s="301">
        <v>12.28281</v>
      </c>
      <c r="S625" s="301">
        <v>0.0002229652</v>
      </c>
      <c r="T625" s="301">
        <v>0.0007678439</v>
      </c>
      <c r="U625" s="301">
        <v>0.001814807</v>
      </c>
      <c r="V625" s="301">
        <v>0.1342632</v>
      </c>
      <c r="W625" s="301">
        <v>1.409979E-05</v>
      </c>
      <c r="X625" s="301">
        <v>9.496845E-05</v>
      </c>
      <c r="Y625" s="301">
        <v>0</v>
      </c>
      <c r="Z625" s="301">
        <v>2.011779E-05</v>
      </c>
    </row>
    <row r="626" spans="1:26" s="300" customFormat="1" ht="12.75">
      <c r="A626" s="300">
        <v>2005</v>
      </c>
      <c r="B626" s="300" t="s">
        <v>427</v>
      </c>
      <c r="C626" s="300" t="s">
        <v>428</v>
      </c>
      <c r="D626" s="300">
        <v>2270006025</v>
      </c>
      <c r="E626" s="300" t="s">
        <v>506</v>
      </c>
      <c r="F626" s="300" t="s">
        <v>540</v>
      </c>
      <c r="G626" s="300">
        <v>250</v>
      </c>
      <c r="H626" s="300" t="s">
        <v>464</v>
      </c>
      <c r="I626" s="300" t="s">
        <v>432</v>
      </c>
      <c r="J626" s="300" t="s">
        <v>433</v>
      </c>
      <c r="K626" s="300" t="s">
        <v>434</v>
      </c>
      <c r="L626" s="300" t="s">
        <v>437</v>
      </c>
      <c r="M626" s="300" t="s">
        <v>10</v>
      </c>
      <c r="N626" s="300" t="s">
        <v>10</v>
      </c>
      <c r="O626" s="300" t="s">
        <v>10</v>
      </c>
      <c r="P626" s="301">
        <v>0.3457174</v>
      </c>
      <c r="Q626" s="301">
        <v>0.6082765</v>
      </c>
      <c r="R626" s="301">
        <v>3.291417</v>
      </c>
      <c r="S626" s="301">
        <v>4.283384E-05</v>
      </c>
      <c r="T626" s="301">
        <v>0.0001220075</v>
      </c>
      <c r="U626" s="301">
        <v>0.0004615506</v>
      </c>
      <c r="V626" s="301">
        <v>0.03618076</v>
      </c>
      <c r="W626" s="301">
        <v>3.79956E-06</v>
      </c>
      <c r="X626" s="301">
        <v>1.684062E-05</v>
      </c>
      <c r="Y626" s="301">
        <v>0</v>
      </c>
      <c r="Z626" s="301">
        <v>3.864829E-06</v>
      </c>
    </row>
    <row r="627" spans="1:26" s="300" customFormat="1" ht="12.75">
      <c r="A627" s="300">
        <v>2005</v>
      </c>
      <c r="B627" s="300" t="s">
        <v>427</v>
      </c>
      <c r="C627" s="300" t="s">
        <v>428</v>
      </c>
      <c r="D627" s="300">
        <v>2270006025</v>
      </c>
      <c r="E627" s="300" t="s">
        <v>506</v>
      </c>
      <c r="F627" s="300" t="s">
        <v>540</v>
      </c>
      <c r="G627" s="300">
        <v>500</v>
      </c>
      <c r="H627" s="300" t="s">
        <v>464</v>
      </c>
      <c r="I627" s="300" t="s">
        <v>432</v>
      </c>
      <c r="J627" s="300" t="s">
        <v>433</v>
      </c>
      <c r="K627" s="300" t="s">
        <v>434</v>
      </c>
      <c r="L627" s="300" t="s">
        <v>437</v>
      </c>
      <c r="M627" s="300" t="s">
        <v>10</v>
      </c>
      <c r="N627" s="300" t="s">
        <v>10</v>
      </c>
      <c r="O627" s="300" t="s">
        <v>10</v>
      </c>
      <c r="P627" s="301">
        <v>0.8642935</v>
      </c>
      <c r="Q627" s="301">
        <v>1.520691</v>
      </c>
      <c r="R627" s="301">
        <v>11.59524</v>
      </c>
      <c r="S627" s="301">
        <v>0.0001336778</v>
      </c>
      <c r="T627" s="301">
        <v>0.0005657548</v>
      </c>
      <c r="U627" s="301">
        <v>0.001499178</v>
      </c>
      <c r="V627" s="301">
        <v>0.1273186</v>
      </c>
      <c r="W627" s="301">
        <v>1.166362E-05</v>
      </c>
      <c r="X627" s="301">
        <v>5.334956E-05</v>
      </c>
      <c r="Y627" s="301">
        <v>0</v>
      </c>
      <c r="Z627" s="301">
        <v>1.206153E-05</v>
      </c>
    </row>
    <row r="628" spans="1:26" s="300" customFormat="1" ht="12.75">
      <c r="A628" s="300">
        <v>2005</v>
      </c>
      <c r="B628" s="300" t="s">
        <v>427</v>
      </c>
      <c r="C628" s="300" t="s">
        <v>428</v>
      </c>
      <c r="D628" s="300">
        <v>2270006030</v>
      </c>
      <c r="E628" s="300" t="s">
        <v>507</v>
      </c>
      <c r="F628" s="300" t="s">
        <v>540</v>
      </c>
      <c r="G628" s="300">
        <v>15</v>
      </c>
      <c r="H628" s="300" t="s">
        <v>464</v>
      </c>
      <c r="I628" s="300" t="s">
        <v>432</v>
      </c>
      <c r="J628" s="300" t="s">
        <v>433</v>
      </c>
      <c r="K628" s="300" t="s">
        <v>434</v>
      </c>
      <c r="L628" s="300" t="s">
        <v>437</v>
      </c>
      <c r="M628" s="300" t="s">
        <v>10</v>
      </c>
      <c r="N628" s="300" t="s">
        <v>10</v>
      </c>
      <c r="O628" s="300" t="s">
        <v>10</v>
      </c>
      <c r="P628" s="301">
        <v>20.39733</v>
      </c>
      <c r="Q628" s="301">
        <v>8.093012</v>
      </c>
      <c r="R628" s="301">
        <v>1.817646</v>
      </c>
      <c r="S628" s="301">
        <v>4.178204E-05</v>
      </c>
      <c r="T628" s="301">
        <v>0.0001515904</v>
      </c>
      <c r="U628" s="301">
        <v>0.0002629852</v>
      </c>
      <c r="V628" s="301">
        <v>0.01977227</v>
      </c>
      <c r="W628" s="301">
        <v>2.871623E-06</v>
      </c>
      <c r="X628" s="301">
        <v>1.747313E-05</v>
      </c>
      <c r="Y628" s="301">
        <v>0</v>
      </c>
      <c r="Z628" s="301">
        <v>3.769927E-06</v>
      </c>
    </row>
    <row r="629" spans="1:26" s="300" customFormat="1" ht="12.75">
      <c r="A629" s="300">
        <v>2005</v>
      </c>
      <c r="B629" s="300" t="s">
        <v>427</v>
      </c>
      <c r="C629" s="300" t="s">
        <v>428</v>
      </c>
      <c r="D629" s="300">
        <v>2270006030</v>
      </c>
      <c r="E629" s="300" t="s">
        <v>507</v>
      </c>
      <c r="F629" s="300" t="s">
        <v>540</v>
      </c>
      <c r="G629" s="300">
        <v>25</v>
      </c>
      <c r="H629" s="300" t="s">
        <v>464</v>
      </c>
      <c r="I629" s="300" t="s">
        <v>432</v>
      </c>
      <c r="J629" s="300" t="s">
        <v>433</v>
      </c>
      <c r="K629" s="300" t="s">
        <v>434</v>
      </c>
      <c r="L629" s="300" t="s">
        <v>437</v>
      </c>
      <c r="M629" s="300" t="s">
        <v>10</v>
      </c>
      <c r="N629" s="300" t="s">
        <v>10</v>
      </c>
      <c r="O629" s="300" t="s">
        <v>10</v>
      </c>
      <c r="P629" s="301">
        <v>4.753614</v>
      </c>
      <c r="Q629" s="301">
        <v>1.886083</v>
      </c>
      <c r="R629" s="301">
        <v>0.6184934</v>
      </c>
      <c r="S629" s="301">
        <v>1.469953E-05</v>
      </c>
      <c r="T629" s="301">
        <v>4.600629E-05</v>
      </c>
      <c r="U629" s="301">
        <v>7.103838E-05</v>
      </c>
      <c r="V629" s="301">
        <v>0.006734688</v>
      </c>
      <c r="W629" s="301">
        <v>7.97537E-07</v>
      </c>
      <c r="X629" s="301">
        <v>5.088802E-06</v>
      </c>
      <c r="Y629" s="301">
        <v>0</v>
      </c>
      <c r="Z629" s="301">
        <v>1.326315E-06</v>
      </c>
    </row>
    <row r="630" spans="1:26" s="300" customFormat="1" ht="12.75">
      <c r="A630" s="300">
        <v>2005</v>
      </c>
      <c r="B630" s="300" t="s">
        <v>427</v>
      </c>
      <c r="C630" s="300" t="s">
        <v>428</v>
      </c>
      <c r="D630" s="300">
        <v>2270006030</v>
      </c>
      <c r="E630" s="300" t="s">
        <v>507</v>
      </c>
      <c r="F630" s="300" t="s">
        <v>540</v>
      </c>
      <c r="G630" s="300">
        <v>50</v>
      </c>
      <c r="H630" s="300" t="s">
        <v>464</v>
      </c>
      <c r="I630" s="300" t="s">
        <v>432</v>
      </c>
      <c r="J630" s="300" t="s">
        <v>437</v>
      </c>
      <c r="K630" s="300" t="s">
        <v>434</v>
      </c>
      <c r="L630" s="300" t="s">
        <v>437</v>
      </c>
      <c r="M630" s="300" t="s">
        <v>10</v>
      </c>
      <c r="N630" s="300" t="s">
        <v>10</v>
      </c>
      <c r="O630" s="300" t="s">
        <v>10</v>
      </c>
      <c r="P630" s="301">
        <v>9.420798</v>
      </c>
      <c r="Q630" s="301">
        <v>3.737874</v>
      </c>
      <c r="R630" s="301">
        <v>2.475022</v>
      </c>
      <c r="S630" s="301">
        <v>0.0001002625</v>
      </c>
      <c r="T630" s="301">
        <v>0.0002369477</v>
      </c>
      <c r="U630" s="301">
        <v>0.0002776652</v>
      </c>
      <c r="V630" s="301">
        <v>0.02669385</v>
      </c>
      <c r="W630" s="301">
        <v>3.220792E-06</v>
      </c>
      <c r="X630" s="301">
        <v>2.647326E-05</v>
      </c>
      <c r="Y630" s="301">
        <v>0</v>
      </c>
      <c r="Z630" s="301">
        <v>9.046526E-06</v>
      </c>
    </row>
    <row r="631" spans="1:26" s="300" customFormat="1" ht="12.75">
      <c r="A631" s="300">
        <v>2005</v>
      </c>
      <c r="B631" s="300" t="s">
        <v>427</v>
      </c>
      <c r="C631" s="300" t="s">
        <v>428</v>
      </c>
      <c r="D631" s="300">
        <v>2270006030</v>
      </c>
      <c r="E631" s="300" t="s">
        <v>507</v>
      </c>
      <c r="F631" s="300" t="s">
        <v>540</v>
      </c>
      <c r="G631" s="300">
        <v>120</v>
      </c>
      <c r="H631" s="300" t="s">
        <v>464</v>
      </c>
      <c r="I631" s="300" t="s">
        <v>432</v>
      </c>
      <c r="J631" s="300" t="s">
        <v>437</v>
      </c>
      <c r="K631" s="300" t="s">
        <v>434</v>
      </c>
      <c r="L631" s="300" t="s">
        <v>437</v>
      </c>
      <c r="M631" s="300" t="s">
        <v>10</v>
      </c>
      <c r="N631" s="300" t="s">
        <v>10</v>
      </c>
      <c r="O631" s="300" t="s">
        <v>10</v>
      </c>
      <c r="P631" s="301">
        <v>3.889321</v>
      </c>
      <c r="Q631" s="301">
        <v>1.543159</v>
      </c>
      <c r="R631" s="301">
        <v>1.703135</v>
      </c>
      <c r="S631" s="301">
        <v>3.927606E-05</v>
      </c>
      <c r="T631" s="301">
        <v>0.0001200363</v>
      </c>
      <c r="U631" s="301">
        <v>0.0002485208</v>
      </c>
      <c r="V631" s="301">
        <v>0.01856067</v>
      </c>
      <c r="W631" s="301">
        <v>2.032111E-06</v>
      </c>
      <c r="X631" s="301">
        <v>1.840144E-05</v>
      </c>
      <c r="Y631" s="301">
        <v>0</v>
      </c>
      <c r="Z631" s="301">
        <v>3.543816E-06</v>
      </c>
    </row>
    <row r="632" spans="1:26" ht="12.75">
      <c r="A632">
        <v>2005</v>
      </c>
      <c r="B632" t="s">
        <v>427</v>
      </c>
      <c r="C632" t="s">
        <v>428</v>
      </c>
      <c r="D632">
        <v>2260007005</v>
      </c>
      <c r="E632" t="s">
        <v>454</v>
      </c>
      <c r="F632" t="s">
        <v>430</v>
      </c>
      <c r="G632">
        <v>15</v>
      </c>
      <c r="H632" t="s">
        <v>466</v>
      </c>
      <c r="I632" t="s">
        <v>432</v>
      </c>
      <c r="J632" t="s">
        <v>437</v>
      </c>
      <c r="K632" t="s">
        <v>455</v>
      </c>
      <c r="L632" t="s">
        <v>435</v>
      </c>
      <c r="M632" t="s">
        <v>10</v>
      </c>
      <c r="N632" t="s">
        <v>10</v>
      </c>
      <c r="O632" t="s">
        <v>10</v>
      </c>
      <c r="P632" s="289">
        <v>0</v>
      </c>
      <c r="Q632" s="289">
        <v>0</v>
      </c>
      <c r="R632" s="289">
        <v>0</v>
      </c>
      <c r="S632" s="289">
        <v>0</v>
      </c>
      <c r="T632" s="289">
        <v>0</v>
      </c>
      <c r="U632" s="289">
        <v>0</v>
      </c>
      <c r="V632" s="289">
        <v>0</v>
      </c>
      <c r="W632" s="289">
        <v>0</v>
      </c>
      <c r="X632" s="289">
        <v>0</v>
      </c>
      <c r="Y632" s="289">
        <v>0</v>
      </c>
      <c r="Z632" s="289">
        <v>0</v>
      </c>
    </row>
    <row r="633" spans="1:26" ht="12.75">
      <c r="A633">
        <v>2005</v>
      </c>
      <c r="B633" t="s">
        <v>427</v>
      </c>
      <c r="C633" t="s">
        <v>428</v>
      </c>
      <c r="D633">
        <v>2265007010</v>
      </c>
      <c r="E633" t="s">
        <v>460</v>
      </c>
      <c r="F633" t="s">
        <v>439</v>
      </c>
      <c r="G633">
        <v>15</v>
      </c>
      <c r="H633" t="s">
        <v>466</v>
      </c>
      <c r="I633" t="s">
        <v>432</v>
      </c>
      <c r="J633" t="s">
        <v>437</v>
      </c>
      <c r="K633" t="s">
        <v>434</v>
      </c>
      <c r="L633" t="s">
        <v>435</v>
      </c>
      <c r="M633" t="s">
        <v>10</v>
      </c>
      <c r="N633" t="s">
        <v>10</v>
      </c>
      <c r="O633" t="s">
        <v>10</v>
      </c>
      <c r="P633" s="289">
        <v>0</v>
      </c>
      <c r="Q633" s="289">
        <v>0</v>
      </c>
      <c r="R633" s="289">
        <v>0</v>
      </c>
      <c r="S633" s="289">
        <v>0</v>
      </c>
      <c r="T633" s="289">
        <v>0</v>
      </c>
      <c r="U633" s="289">
        <v>0</v>
      </c>
      <c r="V633" s="289">
        <v>0</v>
      </c>
      <c r="W633" s="289">
        <v>0</v>
      </c>
      <c r="X633" s="289">
        <v>0</v>
      </c>
      <c r="Y633" s="289">
        <v>0</v>
      </c>
      <c r="Z633" s="289">
        <v>0</v>
      </c>
    </row>
    <row r="634" spans="1:26" ht="12.75">
      <c r="A634">
        <v>2005</v>
      </c>
      <c r="B634" t="s">
        <v>427</v>
      </c>
      <c r="C634" t="s">
        <v>428</v>
      </c>
      <c r="D634">
        <v>2270007010</v>
      </c>
      <c r="E634" t="s">
        <v>460</v>
      </c>
      <c r="F634" t="s">
        <v>540</v>
      </c>
      <c r="G634">
        <v>175</v>
      </c>
      <c r="H634" t="s">
        <v>466</v>
      </c>
      <c r="I634" t="s">
        <v>432</v>
      </c>
      <c r="J634" t="s">
        <v>437</v>
      </c>
      <c r="K634" t="s">
        <v>434</v>
      </c>
      <c r="L634" t="s">
        <v>435</v>
      </c>
      <c r="M634" t="s">
        <v>10</v>
      </c>
      <c r="N634" t="s">
        <v>10</v>
      </c>
      <c r="O634" t="s">
        <v>10</v>
      </c>
      <c r="P634" s="289">
        <v>0</v>
      </c>
      <c r="Q634" s="289">
        <v>0</v>
      </c>
      <c r="R634" s="289">
        <v>0</v>
      </c>
      <c r="S634" s="289">
        <v>0</v>
      </c>
      <c r="T634" s="289">
        <v>0</v>
      </c>
      <c r="U634" s="289">
        <v>0</v>
      </c>
      <c r="V634" s="289">
        <v>0</v>
      </c>
      <c r="W634" s="289">
        <v>0</v>
      </c>
      <c r="X634" s="289">
        <v>0</v>
      </c>
      <c r="Y634" s="289">
        <v>0</v>
      </c>
      <c r="Z634" s="289">
        <v>0</v>
      </c>
    </row>
    <row r="635" spans="1:26" ht="12.75">
      <c r="A635">
        <v>2005</v>
      </c>
      <c r="B635" t="s">
        <v>427</v>
      </c>
      <c r="C635" t="s">
        <v>428</v>
      </c>
      <c r="D635">
        <v>2270007015</v>
      </c>
      <c r="E635" t="s">
        <v>548</v>
      </c>
      <c r="F635" t="s">
        <v>540</v>
      </c>
      <c r="G635">
        <v>120</v>
      </c>
      <c r="H635" t="s">
        <v>466</v>
      </c>
      <c r="I635" t="s">
        <v>432</v>
      </c>
      <c r="J635" t="s">
        <v>437</v>
      </c>
      <c r="K635" t="s">
        <v>434</v>
      </c>
      <c r="L635" t="s">
        <v>435</v>
      </c>
      <c r="M635" t="s">
        <v>10</v>
      </c>
      <c r="N635" t="s">
        <v>10</v>
      </c>
      <c r="O635" t="s">
        <v>10</v>
      </c>
      <c r="P635" s="289">
        <v>0</v>
      </c>
      <c r="Q635" s="289">
        <v>0</v>
      </c>
      <c r="R635" s="289">
        <v>0</v>
      </c>
      <c r="S635" s="289">
        <v>0</v>
      </c>
      <c r="T635" s="289">
        <v>0</v>
      </c>
      <c r="U635" s="289">
        <v>0</v>
      </c>
      <c r="V635" s="289">
        <v>0</v>
      </c>
      <c r="W635" s="289">
        <v>0</v>
      </c>
      <c r="X635" s="289">
        <v>0</v>
      </c>
      <c r="Y635" s="289">
        <v>0</v>
      </c>
      <c r="Z635" s="289">
        <v>0</v>
      </c>
    </row>
    <row r="636" spans="1:26" ht="12.75">
      <c r="A636">
        <v>2005</v>
      </c>
      <c r="B636" t="s">
        <v>427</v>
      </c>
      <c r="C636" t="s">
        <v>428</v>
      </c>
      <c r="D636">
        <v>2270007015</v>
      </c>
      <c r="E636" t="s">
        <v>548</v>
      </c>
      <c r="F636" t="s">
        <v>540</v>
      </c>
      <c r="G636">
        <v>175</v>
      </c>
      <c r="H636" t="s">
        <v>466</v>
      </c>
      <c r="I636" t="s">
        <v>432</v>
      </c>
      <c r="J636" t="s">
        <v>437</v>
      </c>
      <c r="K636" t="s">
        <v>434</v>
      </c>
      <c r="L636" t="s">
        <v>435</v>
      </c>
      <c r="M636" t="s">
        <v>10</v>
      </c>
      <c r="N636" t="s">
        <v>10</v>
      </c>
      <c r="O636" t="s">
        <v>10</v>
      </c>
      <c r="P636" s="289">
        <v>0</v>
      </c>
      <c r="Q636" s="289">
        <v>0</v>
      </c>
      <c r="R636" s="289">
        <v>0</v>
      </c>
      <c r="S636" s="289">
        <v>0</v>
      </c>
      <c r="T636" s="289">
        <v>0</v>
      </c>
      <c r="U636" s="289">
        <v>0</v>
      </c>
      <c r="V636" s="289">
        <v>0</v>
      </c>
      <c r="W636" s="289">
        <v>0</v>
      </c>
      <c r="X636" s="289">
        <v>0</v>
      </c>
      <c r="Y636" s="289">
        <v>0</v>
      </c>
      <c r="Z636" s="289">
        <v>0</v>
      </c>
    </row>
    <row r="637" spans="1:26" ht="12.75">
      <c r="A637">
        <v>2005</v>
      </c>
      <c r="B637" t="s">
        <v>427</v>
      </c>
      <c r="C637" t="s">
        <v>428</v>
      </c>
      <c r="D637">
        <v>2270007015</v>
      </c>
      <c r="E637" t="s">
        <v>548</v>
      </c>
      <c r="F637" t="s">
        <v>540</v>
      </c>
      <c r="G637">
        <v>250</v>
      </c>
      <c r="H637" t="s">
        <v>466</v>
      </c>
      <c r="I637" t="s">
        <v>432</v>
      </c>
      <c r="J637" t="s">
        <v>433</v>
      </c>
      <c r="K637" t="s">
        <v>434</v>
      </c>
      <c r="L637" t="s">
        <v>435</v>
      </c>
      <c r="M637" t="s">
        <v>10</v>
      </c>
      <c r="N637" t="s">
        <v>10</v>
      </c>
      <c r="O637" t="s">
        <v>10</v>
      </c>
      <c r="P637" s="289">
        <v>0</v>
      </c>
      <c r="Q637" s="289">
        <v>0</v>
      </c>
      <c r="R637" s="289">
        <v>0</v>
      </c>
      <c r="S637" s="289">
        <v>0</v>
      </c>
      <c r="T637" s="289">
        <v>0</v>
      </c>
      <c r="U637" s="289">
        <v>0</v>
      </c>
      <c r="V637" s="289">
        <v>0</v>
      </c>
      <c r="W637" s="289">
        <v>0</v>
      </c>
      <c r="X637" s="289">
        <v>0</v>
      </c>
      <c r="Y637" s="289">
        <v>0</v>
      </c>
      <c r="Z637" s="289">
        <v>0</v>
      </c>
    </row>
    <row r="638" spans="1:26" ht="12.75">
      <c r="A638">
        <v>2005</v>
      </c>
      <c r="B638" t="s">
        <v>427</v>
      </c>
      <c r="C638" t="s">
        <v>428</v>
      </c>
      <c r="D638">
        <v>2270007015</v>
      </c>
      <c r="E638" t="s">
        <v>548</v>
      </c>
      <c r="F638" t="s">
        <v>540</v>
      </c>
      <c r="G638">
        <v>500</v>
      </c>
      <c r="H638" t="s">
        <v>466</v>
      </c>
      <c r="I638" t="s">
        <v>432</v>
      </c>
      <c r="J638" t="s">
        <v>433</v>
      </c>
      <c r="K638" t="s">
        <v>434</v>
      </c>
      <c r="L638" t="s">
        <v>435</v>
      </c>
      <c r="M638" t="s">
        <v>10</v>
      </c>
      <c r="N638" t="s">
        <v>10</v>
      </c>
      <c r="O638" t="s">
        <v>10</v>
      </c>
      <c r="P638" s="289">
        <v>0</v>
      </c>
      <c r="Q638" s="289">
        <v>0</v>
      </c>
      <c r="R638" s="289">
        <v>0</v>
      </c>
      <c r="S638" s="289">
        <v>0</v>
      </c>
      <c r="T638" s="289">
        <v>0</v>
      </c>
      <c r="U638" s="289">
        <v>0</v>
      </c>
      <c r="V638" s="289">
        <v>0</v>
      </c>
      <c r="W638" s="289">
        <v>0</v>
      </c>
      <c r="X638" s="289">
        <v>0</v>
      </c>
      <c r="Y638" s="289">
        <v>0</v>
      </c>
      <c r="Z638" s="289">
        <v>0</v>
      </c>
    </row>
    <row r="639" spans="1:26" ht="12.75">
      <c r="A639">
        <v>2005</v>
      </c>
      <c r="B639" t="s">
        <v>427</v>
      </c>
      <c r="C639" t="s">
        <v>428</v>
      </c>
      <c r="D639">
        <v>2270007020</v>
      </c>
      <c r="E639" t="s">
        <v>549</v>
      </c>
      <c r="F639" t="s">
        <v>540</v>
      </c>
      <c r="G639">
        <v>120</v>
      </c>
      <c r="H639" t="s">
        <v>466</v>
      </c>
      <c r="I639" t="s">
        <v>432</v>
      </c>
      <c r="J639" t="s">
        <v>437</v>
      </c>
      <c r="K639" t="s">
        <v>434</v>
      </c>
      <c r="L639" t="s">
        <v>435</v>
      </c>
      <c r="M639" t="s">
        <v>10</v>
      </c>
      <c r="N639" t="s">
        <v>10</v>
      </c>
      <c r="O639" t="s">
        <v>10</v>
      </c>
      <c r="P639" s="289">
        <v>0</v>
      </c>
      <c r="Q639" s="289">
        <v>0</v>
      </c>
      <c r="R639" s="289">
        <v>0</v>
      </c>
      <c r="S639" s="289">
        <v>0</v>
      </c>
      <c r="T639" s="289">
        <v>0</v>
      </c>
      <c r="U639" s="289">
        <v>0</v>
      </c>
      <c r="V639" s="289">
        <v>0</v>
      </c>
      <c r="W639" s="289">
        <v>0</v>
      </c>
      <c r="X639" s="289">
        <v>0</v>
      </c>
      <c r="Y639" s="289">
        <v>0</v>
      </c>
      <c r="Z639" s="289">
        <v>0</v>
      </c>
    </row>
    <row r="640" spans="1:26" ht="12.75">
      <c r="A640">
        <v>2005</v>
      </c>
      <c r="B640" t="s">
        <v>427</v>
      </c>
      <c r="C640" t="s">
        <v>428</v>
      </c>
      <c r="D640">
        <v>2270007020</v>
      </c>
      <c r="E640" t="s">
        <v>549</v>
      </c>
      <c r="F640" t="s">
        <v>540</v>
      </c>
      <c r="G640">
        <v>175</v>
      </c>
      <c r="H640" t="s">
        <v>466</v>
      </c>
      <c r="I640" t="s">
        <v>432</v>
      </c>
      <c r="J640" t="s">
        <v>437</v>
      </c>
      <c r="K640" t="s">
        <v>434</v>
      </c>
      <c r="L640" t="s">
        <v>435</v>
      </c>
      <c r="M640" t="s">
        <v>10</v>
      </c>
      <c r="N640" t="s">
        <v>10</v>
      </c>
      <c r="O640" t="s">
        <v>10</v>
      </c>
      <c r="P640" s="289">
        <v>0</v>
      </c>
      <c r="Q640" s="289">
        <v>0</v>
      </c>
      <c r="R640" s="289">
        <v>0</v>
      </c>
      <c r="S640" s="289">
        <v>0</v>
      </c>
      <c r="T640" s="289">
        <v>0</v>
      </c>
      <c r="U640" s="289">
        <v>0</v>
      </c>
      <c r="V640" s="289">
        <v>0</v>
      </c>
      <c r="W640" s="289">
        <v>0</v>
      </c>
      <c r="X640" s="289">
        <v>0</v>
      </c>
      <c r="Y640" s="289">
        <v>0</v>
      </c>
      <c r="Z640" s="289">
        <v>0</v>
      </c>
    </row>
    <row r="641" spans="1:26" ht="12.75">
      <c r="A641">
        <v>2005</v>
      </c>
      <c r="B641" t="s">
        <v>427</v>
      </c>
      <c r="C641" t="s">
        <v>428</v>
      </c>
      <c r="D641">
        <v>2270007020</v>
      </c>
      <c r="E641" t="s">
        <v>549</v>
      </c>
      <c r="F641" t="s">
        <v>540</v>
      </c>
      <c r="G641">
        <v>250</v>
      </c>
      <c r="H641" t="s">
        <v>466</v>
      </c>
      <c r="I641" t="s">
        <v>432</v>
      </c>
      <c r="J641" t="s">
        <v>433</v>
      </c>
      <c r="K641" t="s">
        <v>434</v>
      </c>
      <c r="L641" t="s">
        <v>435</v>
      </c>
      <c r="M641" t="s">
        <v>10</v>
      </c>
      <c r="N641" t="s">
        <v>10</v>
      </c>
      <c r="O641" t="s">
        <v>10</v>
      </c>
      <c r="P641" s="289">
        <v>0</v>
      </c>
      <c r="Q641" s="289">
        <v>0</v>
      </c>
      <c r="R641" s="289">
        <v>0</v>
      </c>
      <c r="S641" s="289">
        <v>0</v>
      </c>
      <c r="T641" s="289">
        <v>0</v>
      </c>
      <c r="U641" s="289">
        <v>0</v>
      </c>
      <c r="V641" s="289">
        <v>0</v>
      </c>
      <c r="W641" s="289">
        <v>0</v>
      </c>
      <c r="X641" s="289">
        <v>0</v>
      </c>
      <c r="Y641" s="289">
        <v>0</v>
      </c>
      <c r="Z641" s="289">
        <v>0</v>
      </c>
    </row>
    <row r="642" spans="1:26" ht="12.75">
      <c r="A642">
        <v>2005</v>
      </c>
      <c r="B642" t="s">
        <v>427</v>
      </c>
      <c r="C642" t="s">
        <v>428</v>
      </c>
      <c r="D642">
        <v>2270007020</v>
      </c>
      <c r="E642" t="s">
        <v>549</v>
      </c>
      <c r="F642" t="s">
        <v>540</v>
      </c>
      <c r="G642">
        <v>500</v>
      </c>
      <c r="H642" t="s">
        <v>466</v>
      </c>
      <c r="I642" t="s">
        <v>432</v>
      </c>
      <c r="J642" t="s">
        <v>433</v>
      </c>
      <c r="K642" t="s">
        <v>434</v>
      </c>
      <c r="L642" t="s">
        <v>435</v>
      </c>
      <c r="M642" t="s">
        <v>10</v>
      </c>
      <c r="N642" t="s">
        <v>10</v>
      </c>
      <c r="O642" t="s">
        <v>10</v>
      </c>
      <c r="P642" s="289">
        <v>0</v>
      </c>
      <c r="Q642" s="289">
        <v>0</v>
      </c>
      <c r="R642" s="289">
        <v>0</v>
      </c>
      <c r="S642" s="289">
        <v>0</v>
      </c>
      <c r="T642" s="289">
        <v>0</v>
      </c>
      <c r="U642" s="289">
        <v>0</v>
      </c>
      <c r="V642" s="289">
        <v>0</v>
      </c>
      <c r="W642" s="289">
        <v>0</v>
      </c>
      <c r="X642" s="289">
        <v>0</v>
      </c>
      <c r="Y642" s="289">
        <v>0</v>
      </c>
      <c r="Z642" s="289">
        <v>0</v>
      </c>
    </row>
    <row r="643" spans="1:26" ht="12.75">
      <c r="A643">
        <v>2005</v>
      </c>
      <c r="B643" t="s">
        <v>427</v>
      </c>
      <c r="C643" t="s">
        <v>428</v>
      </c>
      <c r="D643">
        <v>2270007020</v>
      </c>
      <c r="E643" t="s">
        <v>549</v>
      </c>
      <c r="F643" t="s">
        <v>540</v>
      </c>
      <c r="G643">
        <v>750</v>
      </c>
      <c r="H643" t="s">
        <v>466</v>
      </c>
      <c r="I643" t="s">
        <v>432</v>
      </c>
      <c r="J643" t="s">
        <v>433</v>
      </c>
      <c r="K643" t="s">
        <v>434</v>
      </c>
      <c r="L643" t="s">
        <v>435</v>
      </c>
      <c r="M643" t="s">
        <v>10</v>
      </c>
      <c r="N643" t="s">
        <v>10</v>
      </c>
      <c r="O643" t="s">
        <v>10</v>
      </c>
      <c r="P643" s="289">
        <v>0</v>
      </c>
      <c r="Q643" s="289">
        <v>0</v>
      </c>
      <c r="R643" s="289">
        <v>0</v>
      </c>
      <c r="S643" s="289">
        <v>0</v>
      </c>
      <c r="T643" s="289">
        <v>0</v>
      </c>
      <c r="U643" s="289">
        <v>0</v>
      </c>
      <c r="V643" s="289">
        <v>0</v>
      </c>
      <c r="W643" s="289">
        <v>0</v>
      </c>
      <c r="X643" s="289">
        <v>0</v>
      </c>
      <c r="Y643" s="289">
        <v>0</v>
      </c>
      <c r="Z643" s="289">
        <v>0</v>
      </c>
    </row>
    <row r="644" spans="1:26" ht="12.75">
      <c r="A644">
        <v>2005</v>
      </c>
      <c r="B644" t="s">
        <v>427</v>
      </c>
      <c r="C644" t="s">
        <v>428</v>
      </c>
      <c r="D644">
        <v>2270011005</v>
      </c>
      <c r="E644" t="s">
        <v>565</v>
      </c>
      <c r="F644" t="s">
        <v>540</v>
      </c>
      <c r="G644">
        <v>120</v>
      </c>
      <c r="H644" t="s">
        <v>566</v>
      </c>
      <c r="I644" t="s">
        <v>432</v>
      </c>
      <c r="J644" t="s">
        <v>437</v>
      </c>
      <c r="K644" t="s">
        <v>434</v>
      </c>
      <c r="L644" t="s">
        <v>437</v>
      </c>
      <c r="M644" t="s">
        <v>10</v>
      </c>
      <c r="N644" t="s">
        <v>10</v>
      </c>
      <c r="O644" t="s">
        <v>10</v>
      </c>
      <c r="P644" s="289">
        <v>68.16541</v>
      </c>
      <c r="Q644" s="289">
        <v>56.13097</v>
      </c>
      <c r="R644" s="289">
        <v>195.7937</v>
      </c>
      <c r="S644" s="289">
        <v>0.004953492</v>
      </c>
      <c r="T644" s="289">
        <v>0.01446486</v>
      </c>
      <c r="U644" s="289">
        <v>0.03050198</v>
      </c>
      <c r="V644" s="289">
        <v>2.130871</v>
      </c>
      <c r="W644" s="289">
        <v>0.0002332979</v>
      </c>
      <c r="X644" s="289">
        <v>0.002366545</v>
      </c>
      <c r="Y644" s="289">
        <v>0</v>
      </c>
      <c r="Z644" s="289">
        <v>0.0004469456</v>
      </c>
    </row>
    <row r="645" spans="1:26" ht="12.75">
      <c r="A645">
        <v>2005</v>
      </c>
      <c r="B645" t="s">
        <v>427</v>
      </c>
      <c r="C645" t="s">
        <v>428</v>
      </c>
      <c r="D645">
        <v>2270011005</v>
      </c>
      <c r="E645" t="s">
        <v>565</v>
      </c>
      <c r="F645" t="s">
        <v>540</v>
      </c>
      <c r="G645">
        <v>250</v>
      </c>
      <c r="H645" t="s">
        <v>566</v>
      </c>
      <c r="I645" t="s">
        <v>432</v>
      </c>
      <c r="J645" t="s">
        <v>433</v>
      </c>
      <c r="K645" t="s">
        <v>434</v>
      </c>
      <c r="L645" t="s">
        <v>437</v>
      </c>
      <c r="M645" t="s">
        <v>10</v>
      </c>
      <c r="N645" t="s">
        <v>10</v>
      </c>
      <c r="O645" t="s">
        <v>10</v>
      </c>
      <c r="P645" s="289">
        <v>28.4574</v>
      </c>
      <c r="Q645" s="289">
        <v>23.43332</v>
      </c>
      <c r="R645" s="289">
        <v>166.6727</v>
      </c>
      <c r="S645" s="289">
        <v>0.002109173</v>
      </c>
      <c r="T645" s="289">
        <v>0.006416324</v>
      </c>
      <c r="U645" s="289">
        <v>0.02287655</v>
      </c>
      <c r="V645" s="289">
        <v>1.83202</v>
      </c>
      <c r="W645" s="289">
        <v>0.0001923915</v>
      </c>
      <c r="X645" s="289">
        <v>0.0008023118</v>
      </c>
      <c r="Y645" s="289">
        <v>0</v>
      </c>
      <c r="Z645" s="289">
        <v>0.0001903073</v>
      </c>
    </row>
    <row r="646" spans="1:26" ht="12.75">
      <c r="A646">
        <v>2005</v>
      </c>
      <c r="B646" t="s">
        <v>427</v>
      </c>
      <c r="C646" t="s">
        <v>428</v>
      </c>
      <c r="D646">
        <v>2270011005</v>
      </c>
      <c r="E646" t="s">
        <v>565</v>
      </c>
      <c r="F646" t="s">
        <v>540</v>
      </c>
      <c r="G646">
        <v>500</v>
      </c>
      <c r="H646" t="s">
        <v>566</v>
      </c>
      <c r="I646" t="s">
        <v>432</v>
      </c>
      <c r="J646" t="s">
        <v>433</v>
      </c>
      <c r="K646" t="s">
        <v>434</v>
      </c>
      <c r="L646" t="s">
        <v>437</v>
      </c>
      <c r="M646" t="s">
        <v>10</v>
      </c>
      <c r="N646" t="s">
        <v>10</v>
      </c>
      <c r="O646" t="s">
        <v>10</v>
      </c>
      <c r="P646" s="289">
        <v>11.2506</v>
      </c>
      <c r="Q646" s="289">
        <v>9.264338</v>
      </c>
      <c r="R646" s="289">
        <v>99.856</v>
      </c>
      <c r="S646" s="289">
        <v>0.001151229</v>
      </c>
      <c r="T646" s="289">
        <v>0.004596228</v>
      </c>
      <c r="U646" s="289">
        <v>0.01292547</v>
      </c>
      <c r="V646" s="289">
        <v>1.096877</v>
      </c>
      <c r="W646" s="289">
        <v>0.0001004846</v>
      </c>
      <c r="X646" s="289">
        <v>0.000444653</v>
      </c>
      <c r="Y646" s="289">
        <v>0</v>
      </c>
      <c r="Z646" s="289">
        <v>0.0001038736</v>
      </c>
    </row>
    <row r="647" spans="1:26" ht="12.75">
      <c r="A647">
        <v>2005</v>
      </c>
      <c r="B647" t="s">
        <v>427</v>
      </c>
      <c r="C647" t="s">
        <v>428</v>
      </c>
      <c r="D647">
        <v>2270011010</v>
      </c>
      <c r="E647" t="s">
        <v>567</v>
      </c>
      <c r="F647" t="s">
        <v>540</v>
      </c>
      <c r="G647">
        <v>120</v>
      </c>
      <c r="H647" t="s">
        <v>566</v>
      </c>
      <c r="I647" t="s">
        <v>432</v>
      </c>
      <c r="J647" t="s">
        <v>437</v>
      </c>
      <c r="K647" t="s">
        <v>434</v>
      </c>
      <c r="L647" t="s">
        <v>437</v>
      </c>
      <c r="M647" t="s">
        <v>10</v>
      </c>
      <c r="N647" t="s">
        <v>10</v>
      </c>
      <c r="O647" t="s">
        <v>10</v>
      </c>
      <c r="P647" s="289">
        <v>18.5304</v>
      </c>
      <c r="Q647" s="289">
        <v>15.25891</v>
      </c>
      <c r="R647" s="289">
        <v>35.83498</v>
      </c>
      <c r="S647" s="289">
        <v>0.0009066084</v>
      </c>
      <c r="T647" s="289">
        <v>0.002647417</v>
      </c>
      <c r="U647" s="289">
        <v>0.005582599</v>
      </c>
      <c r="V647" s="289">
        <v>0.3900007</v>
      </c>
      <c r="W647" s="289">
        <v>4.269914E-05</v>
      </c>
      <c r="X647" s="289">
        <v>0.0004331349</v>
      </c>
      <c r="Y647" s="289">
        <v>0</v>
      </c>
      <c r="Z647" s="289">
        <v>8.180183E-05</v>
      </c>
    </row>
    <row r="648" spans="1:26" ht="12.75">
      <c r="A648">
        <v>2005</v>
      </c>
      <c r="B648" t="s">
        <v>427</v>
      </c>
      <c r="C648" t="s">
        <v>428</v>
      </c>
      <c r="D648">
        <v>2270011010</v>
      </c>
      <c r="E648" t="s">
        <v>567</v>
      </c>
      <c r="F648" t="s">
        <v>540</v>
      </c>
      <c r="G648">
        <v>175</v>
      </c>
      <c r="H648" t="s">
        <v>566</v>
      </c>
      <c r="I648" t="s">
        <v>432</v>
      </c>
      <c r="J648" t="s">
        <v>437</v>
      </c>
      <c r="K648" t="s">
        <v>434</v>
      </c>
      <c r="L648" t="s">
        <v>437</v>
      </c>
      <c r="M648" t="s">
        <v>10</v>
      </c>
      <c r="N648" t="s">
        <v>10</v>
      </c>
      <c r="O648" t="s">
        <v>10</v>
      </c>
      <c r="P648" s="289">
        <v>26.472</v>
      </c>
      <c r="Q648" s="289">
        <v>21.79844</v>
      </c>
      <c r="R648" s="289">
        <v>104.8249</v>
      </c>
      <c r="S648" s="289">
        <v>0.001742697</v>
      </c>
      <c r="T648" s="289">
        <v>0.006201812</v>
      </c>
      <c r="U648" s="289">
        <v>0.01502061</v>
      </c>
      <c r="V648" s="289">
        <v>1.147061</v>
      </c>
      <c r="W648" s="289">
        <v>0.0001204598</v>
      </c>
      <c r="X648" s="289">
        <v>0.0007049306</v>
      </c>
      <c r="Y648" s="289">
        <v>0</v>
      </c>
      <c r="Z648" s="289">
        <v>0.0001572407</v>
      </c>
    </row>
    <row r="649" spans="1:26" ht="12.75">
      <c r="A649">
        <v>2005</v>
      </c>
      <c r="B649" t="s">
        <v>427</v>
      </c>
      <c r="C649" t="s">
        <v>428</v>
      </c>
      <c r="D649">
        <v>2270011015</v>
      </c>
      <c r="E649" t="s">
        <v>518</v>
      </c>
      <c r="F649" t="s">
        <v>540</v>
      </c>
      <c r="G649">
        <v>120</v>
      </c>
      <c r="H649" t="s">
        <v>566</v>
      </c>
      <c r="I649" t="s">
        <v>432</v>
      </c>
      <c r="J649" t="s">
        <v>437</v>
      </c>
      <c r="K649" t="s">
        <v>434</v>
      </c>
      <c r="L649" t="s">
        <v>437</v>
      </c>
      <c r="M649" t="s">
        <v>10</v>
      </c>
      <c r="N649" t="s">
        <v>10</v>
      </c>
      <c r="O649" t="s">
        <v>10</v>
      </c>
      <c r="P649" s="289">
        <v>7.941601</v>
      </c>
      <c r="Q649" s="289">
        <v>6.539532</v>
      </c>
      <c r="R649" s="289">
        <v>18.2939</v>
      </c>
      <c r="S649" s="289">
        <v>0.0004628275</v>
      </c>
      <c r="T649" s="289">
        <v>0.001351518</v>
      </c>
      <c r="U649" s="289">
        <v>0.00284994</v>
      </c>
      <c r="V649" s="289">
        <v>0.199097</v>
      </c>
      <c r="W649" s="289">
        <v>2.179809E-05</v>
      </c>
      <c r="X649" s="289">
        <v>0.0002211172</v>
      </c>
      <c r="Y649" s="289">
        <v>0</v>
      </c>
      <c r="Z649" s="289">
        <v>4.176019E-05</v>
      </c>
    </row>
    <row r="650" spans="1:26" ht="12.75">
      <c r="A650">
        <v>2005</v>
      </c>
      <c r="B650" t="s">
        <v>427</v>
      </c>
      <c r="C650" t="s">
        <v>428</v>
      </c>
      <c r="D650">
        <v>2270011015</v>
      </c>
      <c r="E650" t="s">
        <v>518</v>
      </c>
      <c r="F650" t="s">
        <v>540</v>
      </c>
      <c r="G650">
        <v>175</v>
      </c>
      <c r="H650" t="s">
        <v>566</v>
      </c>
      <c r="I650" t="s">
        <v>432</v>
      </c>
      <c r="J650" t="s">
        <v>437</v>
      </c>
      <c r="K650" t="s">
        <v>434</v>
      </c>
      <c r="L650" t="s">
        <v>437</v>
      </c>
      <c r="M650" t="s">
        <v>10</v>
      </c>
      <c r="N650" t="s">
        <v>10</v>
      </c>
      <c r="O650" t="s">
        <v>10</v>
      </c>
      <c r="P650" s="289">
        <v>1.9854</v>
      </c>
      <c r="Q650" s="289">
        <v>1.634883</v>
      </c>
      <c r="R650" s="289">
        <v>8.591897</v>
      </c>
      <c r="S650" s="289">
        <v>0.0001428389</v>
      </c>
      <c r="T650" s="289">
        <v>0.0005083271</v>
      </c>
      <c r="U650" s="289">
        <v>0.001231154</v>
      </c>
      <c r="V650" s="289">
        <v>0.09401804</v>
      </c>
      <c r="W650" s="289">
        <v>9.8734E-06</v>
      </c>
      <c r="X650" s="289">
        <v>5.777915E-05</v>
      </c>
      <c r="Y650" s="289">
        <v>0</v>
      </c>
      <c r="Z650" s="289">
        <v>1.288813E-05</v>
      </c>
    </row>
    <row r="651" spans="1:26" ht="12.75">
      <c r="A651">
        <v>2005</v>
      </c>
      <c r="B651" t="s">
        <v>427</v>
      </c>
      <c r="C651" t="s">
        <v>428</v>
      </c>
      <c r="D651">
        <v>2270011015</v>
      </c>
      <c r="E651" t="s">
        <v>518</v>
      </c>
      <c r="F651" t="s">
        <v>540</v>
      </c>
      <c r="G651">
        <v>250</v>
      </c>
      <c r="H651" t="s">
        <v>566</v>
      </c>
      <c r="I651" t="s">
        <v>432</v>
      </c>
      <c r="J651" t="s">
        <v>433</v>
      </c>
      <c r="K651" t="s">
        <v>434</v>
      </c>
      <c r="L651" t="s">
        <v>437</v>
      </c>
      <c r="M651" t="s">
        <v>10</v>
      </c>
      <c r="N651" t="s">
        <v>10</v>
      </c>
      <c r="O651" t="s">
        <v>10</v>
      </c>
      <c r="P651" s="289">
        <v>6.618</v>
      </c>
      <c r="Q651" s="289">
        <v>5.449609</v>
      </c>
      <c r="R651" s="289">
        <v>36.71125</v>
      </c>
      <c r="S651" s="289">
        <v>0.0004645653</v>
      </c>
      <c r="T651" s="289">
        <v>0.001413256</v>
      </c>
      <c r="U651" s="289">
        <v>0.005038776</v>
      </c>
      <c r="V651" s="289">
        <v>0.4035197</v>
      </c>
      <c r="W651" s="289">
        <v>4.237603E-05</v>
      </c>
      <c r="X651" s="289">
        <v>0.0001767167</v>
      </c>
      <c r="Y651" s="289">
        <v>0</v>
      </c>
      <c r="Z651" s="289">
        <v>4.191698E-05</v>
      </c>
    </row>
    <row r="652" spans="1:26" ht="12.75">
      <c r="A652">
        <v>2005</v>
      </c>
      <c r="B652" t="s">
        <v>427</v>
      </c>
      <c r="C652" t="s">
        <v>428</v>
      </c>
      <c r="D652">
        <v>2270011020</v>
      </c>
      <c r="E652" t="s">
        <v>568</v>
      </c>
      <c r="F652" t="s">
        <v>540</v>
      </c>
      <c r="G652">
        <v>50</v>
      </c>
      <c r="H652" t="s">
        <v>566</v>
      </c>
      <c r="I652" t="s">
        <v>432</v>
      </c>
      <c r="J652" t="s">
        <v>437</v>
      </c>
      <c r="K652" t="s">
        <v>434</v>
      </c>
      <c r="L652" t="s">
        <v>437</v>
      </c>
      <c r="M652" t="s">
        <v>10</v>
      </c>
      <c r="N652" t="s">
        <v>10</v>
      </c>
      <c r="O652" t="s">
        <v>10</v>
      </c>
      <c r="P652" s="289">
        <v>2.6472</v>
      </c>
      <c r="Q652" s="289">
        <v>2.179844</v>
      </c>
      <c r="R652" s="289">
        <v>3.056749</v>
      </c>
      <c r="S652" s="289">
        <v>0.0001515408</v>
      </c>
      <c r="T652" s="289">
        <v>0.000342852</v>
      </c>
      <c r="U652" s="289">
        <v>0.0003553527</v>
      </c>
      <c r="V652" s="289">
        <v>0.03277317</v>
      </c>
      <c r="W652" s="289">
        <v>3.954302E-06</v>
      </c>
      <c r="X652" s="289">
        <v>3.707865E-05</v>
      </c>
      <c r="Y652" s="289">
        <v>0</v>
      </c>
      <c r="Z652" s="289">
        <v>1.367329E-05</v>
      </c>
    </row>
    <row r="653" spans="1:26" ht="12.75">
      <c r="A653">
        <v>2005</v>
      </c>
      <c r="B653" t="s">
        <v>427</v>
      </c>
      <c r="C653" t="s">
        <v>428</v>
      </c>
      <c r="D653">
        <v>2270011020</v>
      </c>
      <c r="E653" t="s">
        <v>568</v>
      </c>
      <c r="F653" t="s">
        <v>540</v>
      </c>
      <c r="G653">
        <v>120</v>
      </c>
      <c r="H653" t="s">
        <v>566</v>
      </c>
      <c r="I653" t="s">
        <v>432</v>
      </c>
      <c r="J653" t="s">
        <v>437</v>
      </c>
      <c r="K653" t="s">
        <v>434</v>
      </c>
      <c r="L653" t="s">
        <v>437</v>
      </c>
      <c r="M653" t="s">
        <v>10</v>
      </c>
      <c r="N653" t="s">
        <v>10</v>
      </c>
      <c r="O653" t="s">
        <v>10</v>
      </c>
      <c r="P653" s="289">
        <v>3.9708</v>
      </c>
      <c r="Q653" s="289">
        <v>3.269766</v>
      </c>
      <c r="R653" s="289">
        <v>9.034026</v>
      </c>
      <c r="S653" s="289">
        <v>0.0002285568</v>
      </c>
      <c r="T653" s="289">
        <v>0.0006674163</v>
      </c>
      <c r="U653" s="289">
        <v>0.001407378</v>
      </c>
      <c r="V653" s="289">
        <v>0.09831952</v>
      </c>
      <c r="W653" s="289">
        <v>1.076449E-05</v>
      </c>
      <c r="X653" s="289">
        <v>0.0001091936</v>
      </c>
      <c r="Y653" s="289">
        <v>0</v>
      </c>
      <c r="Z653" s="289">
        <v>2.062231E-05</v>
      </c>
    </row>
    <row r="654" spans="1:26" ht="12.75">
      <c r="A654">
        <v>2005</v>
      </c>
      <c r="B654" t="s">
        <v>427</v>
      </c>
      <c r="C654" t="s">
        <v>428</v>
      </c>
      <c r="D654">
        <v>2270011025</v>
      </c>
      <c r="E654" t="s">
        <v>569</v>
      </c>
      <c r="F654" t="s">
        <v>540</v>
      </c>
      <c r="G654">
        <v>50</v>
      </c>
      <c r="H654" t="s">
        <v>566</v>
      </c>
      <c r="I654" t="s">
        <v>432</v>
      </c>
      <c r="J654" t="s">
        <v>437</v>
      </c>
      <c r="K654" t="s">
        <v>434</v>
      </c>
      <c r="L654" t="s">
        <v>437</v>
      </c>
      <c r="M654" t="s">
        <v>10</v>
      </c>
      <c r="N654" t="s">
        <v>10</v>
      </c>
      <c r="O654" t="s">
        <v>10</v>
      </c>
      <c r="P654" s="289">
        <v>2.6472</v>
      </c>
      <c r="Q654" s="289">
        <v>2.179844</v>
      </c>
      <c r="R654" s="289">
        <v>3.744517</v>
      </c>
      <c r="S654" s="289">
        <v>0.0001856375</v>
      </c>
      <c r="T654" s="289">
        <v>0.0004199938</v>
      </c>
      <c r="U654" s="289">
        <v>0.000435307</v>
      </c>
      <c r="V654" s="289">
        <v>0.04014713</v>
      </c>
      <c r="W654" s="289">
        <v>4.84402E-06</v>
      </c>
      <c r="X654" s="289">
        <v>4.542135E-05</v>
      </c>
      <c r="Y654" s="289">
        <v>0</v>
      </c>
      <c r="Z654" s="289">
        <v>1.674977E-05</v>
      </c>
    </row>
    <row r="655" spans="1:26" ht="12.75">
      <c r="A655">
        <v>2005</v>
      </c>
      <c r="B655" t="s">
        <v>427</v>
      </c>
      <c r="C655" t="s">
        <v>428</v>
      </c>
      <c r="D655">
        <v>2270011025</v>
      </c>
      <c r="E655" t="s">
        <v>569</v>
      </c>
      <c r="F655" t="s">
        <v>540</v>
      </c>
      <c r="G655">
        <v>120</v>
      </c>
      <c r="H655" t="s">
        <v>566</v>
      </c>
      <c r="I655" t="s">
        <v>432</v>
      </c>
      <c r="J655" t="s">
        <v>437</v>
      </c>
      <c r="K655" t="s">
        <v>434</v>
      </c>
      <c r="L655" t="s">
        <v>437</v>
      </c>
      <c r="M655" t="s">
        <v>10</v>
      </c>
      <c r="N655" t="s">
        <v>10</v>
      </c>
      <c r="O655" t="s">
        <v>10</v>
      </c>
      <c r="P655" s="289">
        <v>99.93181</v>
      </c>
      <c r="Q655" s="289">
        <v>82.2891</v>
      </c>
      <c r="R655" s="289">
        <v>201.7787</v>
      </c>
      <c r="S655" s="289">
        <v>0.005104912</v>
      </c>
      <c r="T655" s="289">
        <v>0.01490702</v>
      </c>
      <c r="U655" s="289">
        <v>0.03143436</v>
      </c>
      <c r="V655" s="289">
        <v>2.196007</v>
      </c>
      <c r="W655" s="289">
        <v>0.0002404294</v>
      </c>
      <c r="X655" s="289">
        <v>0.002438886</v>
      </c>
      <c r="Y655" s="289">
        <v>0</v>
      </c>
      <c r="Z655" s="289">
        <v>0.0004606079</v>
      </c>
    </row>
    <row r="656" spans="1:26" ht="12.75">
      <c r="A656">
        <v>2005</v>
      </c>
      <c r="B656" t="s">
        <v>427</v>
      </c>
      <c r="C656" t="s">
        <v>428</v>
      </c>
      <c r="D656">
        <v>2270011025</v>
      </c>
      <c r="E656" t="s">
        <v>569</v>
      </c>
      <c r="F656" t="s">
        <v>540</v>
      </c>
      <c r="G656">
        <v>175</v>
      </c>
      <c r="H656" t="s">
        <v>566</v>
      </c>
      <c r="I656" t="s">
        <v>432</v>
      </c>
      <c r="J656" t="s">
        <v>437</v>
      </c>
      <c r="K656" t="s">
        <v>434</v>
      </c>
      <c r="L656" t="s">
        <v>437</v>
      </c>
      <c r="M656" t="s">
        <v>10</v>
      </c>
      <c r="N656" t="s">
        <v>10</v>
      </c>
      <c r="O656" t="s">
        <v>10</v>
      </c>
      <c r="P656" s="289">
        <v>2.6472</v>
      </c>
      <c r="Q656" s="289">
        <v>2.179844</v>
      </c>
      <c r="R656" s="289">
        <v>12.50411</v>
      </c>
      <c r="S656" s="289">
        <v>0.0002078789</v>
      </c>
      <c r="T656" s="289">
        <v>0.0007397875</v>
      </c>
      <c r="U656" s="289">
        <v>0.001791744</v>
      </c>
      <c r="V656" s="289">
        <v>0.136828</v>
      </c>
      <c r="W656" s="289">
        <v>1.436913E-05</v>
      </c>
      <c r="X656" s="289">
        <v>8.408818E-05</v>
      </c>
      <c r="Y656" s="289">
        <v>0</v>
      </c>
      <c r="Z656" s="289">
        <v>1.875658E-05</v>
      </c>
    </row>
    <row r="657" spans="1:26" ht="12.75">
      <c r="A657">
        <v>2005</v>
      </c>
      <c r="B657" t="s">
        <v>427</v>
      </c>
      <c r="C657" t="s">
        <v>428</v>
      </c>
      <c r="D657">
        <v>2270011025</v>
      </c>
      <c r="E657" t="s">
        <v>569</v>
      </c>
      <c r="F657" t="s">
        <v>540</v>
      </c>
      <c r="G657">
        <v>250</v>
      </c>
      <c r="H657" t="s">
        <v>566</v>
      </c>
      <c r="I657" t="s">
        <v>432</v>
      </c>
      <c r="J657" t="s">
        <v>433</v>
      </c>
      <c r="K657" t="s">
        <v>434</v>
      </c>
      <c r="L657" t="s">
        <v>437</v>
      </c>
      <c r="M657" t="s">
        <v>10</v>
      </c>
      <c r="N657" t="s">
        <v>10</v>
      </c>
      <c r="O657" t="s">
        <v>10</v>
      </c>
      <c r="P657" s="289">
        <v>5.2944</v>
      </c>
      <c r="Q657" s="289">
        <v>4.359689</v>
      </c>
      <c r="R657" s="289">
        <v>33.24511</v>
      </c>
      <c r="S657" s="289">
        <v>0.0004207028</v>
      </c>
      <c r="T657" s="289">
        <v>0.001279822</v>
      </c>
      <c r="U657" s="289">
        <v>0.004563034</v>
      </c>
      <c r="V657" s="289">
        <v>0.3654208</v>
      </c>
      <c r="W657" s="289">
        <v>3.837503E-05</v>
      </c>
      <c r="X657" s="289">
        <v>0.0001600318</v>
      </c>
      <c r="Y657" s="289">
        <v>0</v>
      </c>
      <c r="Z657" s="289">
        <v>3.795933E-05</v>
      </c>
    </row>
    <row r="658" spans="1:26" ht="12.75">
      <c r="A658">
        <v>2005</v>
      </c>
      <c r="B658" t="s">
        <v>427</v>
      </c>
      <c r="C658" t="s">
        <v>428</v>
      </c>
      <c r="D658">
        <v>2270011025</v>
      </c>
      <c r="E658" t="s">
        <v>569</v>
      </c>
      <c r="F658" t="s">
        <v>540</v>
      </c>
      <c r="G658">
        <v>500</v>
      </c>
      <c r="H658" t="s">
        <v>566</v>
      </c>
      <c r="I658" t="s">
        <v>432</v>
      </c>
      <c r="J658" t="s">
        <v>433</v>
      </c>
      <c r="K658" t="s">
        <v>434</v>
      </c>
      <c r="L658" t="s">
        <v>437</v>
      </c>
      <c r="M658" t="s">
        <v>10</v>
      </c>
      <c r="N658" t="s">
        <v>10</v>
      </c>
      <c r="O658" t="s">
        <v>10</v>
      </c>
      <c r="P658" s="289">
        <v>18.5304</v>
      </c>
      <c r="Q658" s="289">
        <v>15.25891</v>
      </c>
      <c r="R658" s="289">
        <v>194.7518</v>
      </c>
      <c r="S658" s="289">
        <v>0.002245273</v>
      </c>
      <c r="T658" s="289">
        <v>0.008964147</v>
      </c>
      <c r="U658" s="289">
        <v>0.02520889</v>
      </c>
      <c r="V658" s="289">
        <v>2.139269</v>
      </c>
      <c r="W658" s="289">
        <v>0.0001959778</v>
      </c>
      <c r="X658" s="289">
        <v>0.0008672187</v>
      </c>
      <c r="Y658" s="289">
        <v>0</v>
      </c>
      <c r="Z658" s="289">
        <v>0.0002025874</v>
      </c>
    </row>
    <row r="659" spans="1:26" ht="12.75">
      <c r="A659">
        <v>2005</v>
      </c>
      <c r="B659" t="s">
        <v>427</v>
      </c>
      <c r="C659" t="s">
        <v>428</v>
      </c>
      <c r="D659">
        <v>2270011030</v>
      </c>
      <c r="E659" t="s">
        <v>570</v>
      </c>
      <c r="F659" t="s">
        <v>540</v>
      </c>
      <c r="G659">
        <v>120</v>
      </c>
      <c r="H659" t="s">
        <v>566</v>
      </c>
      <c r="I659" t="s">
        <v>432</v>
      </c>
      <c r="J659" t="s">
        <v>437</v>
      </c>
      <c r="K659" t="s">
        <v>434</v>
      </c>
      <c r="L659" t="s">
        <v>437</v>
      </c>
      <c r="M659" t="s">
        <v>10</v>
      </c>
      <c r="N659" t="s">
        <v>10</v>
      </c>
      <c r="O659" t="s">
        <v>10</v>
      </c>
      <c r="P659" s="289">
        <v>10.5888</v>
      </c>
      <c r="Q659" s="289">
        <v>8.719377</v>
      </c>
      <c r="R659" s="289">
        <v>31.54944</v>
      </c>
      <c r="S659" s="289">
        <v>0.0006782488</v>
      </c>
      <c r="T659" s="289">
        <v>0.002167575</v>
      </c>
      <c r="U659" s="289">
        <v>0.004140387</v>
      </c>
      <c r="V659" s="289">
        <v>0.3441182</v>
      </c>
      <c r="W659" s="289">
        <v>3.767572E-05</v>
      </c>
      <c r="X659" s="289">
        <v>0.0003391761</v>
      </c>
      <c r="Y659" s="289">
        <v>0</v>
      </c>
      <c r="Z659" s="289">
        <v>6.119729E-05</v>
      </c>
    </row>
    <row r="660" spans="1:26" ht="12.75">
      <c r="A660">
        <v>2005</v>
      </c>
      <c r="B660" t="s">
        <v>427</v>
      </c>
      <c r="C660" t="s">
        <v>428</v>
      </c>
      <c r="D660">
        <v>2270011030</v>
      </c>
      <c r="E660" t="s">
        <v>570</v>
      </c>
      <c r="F660" t="s">
        <v>540</v>
      </c>
      <c r="G660">
        <v>175</v>
      </c>
      <c r="H660" t="s">
        <v>566</v>
      </c>
      <c r="I660" t="s">
        <v>432</v>
      </c>
      <c r="J660" t="s">
        <v>437</v>
      </c>
      <c r="K660" t="s">
        <v>434</v>
      </c>
      <c r="L660" t="s">
        <v>437</v>
      </c>
      <c r="M660" t="s">
        <v>10</v>
      </c>
      <c r="N660" t="s">
        <v>10</v>
      </c>
      <c r="O660" t="s">
        <v>10</v>
      </c>
      <c r="P660" s="289">
        <v>1.9854</v>
      </c>
      <c r="Q660" s="289">
        <v>1.634883</v>
      </c>
      <c r="R660" s="289">
        <v>7.903715</v>
      </c>
      <c r="S660" s="289">
        <v>0.0001080326</v>
      </c>
      <c r="T660" s="289">
        <v>0.0004301586</v>
      </c>
      <c r="U660" s="289">
        <v>0.0009583068</v>
      </c>
      <c r="V660" s="289">
        <v>0.08664408</v>
      </c>
      <c r="W660" s="289">
        <v>9.099014E-06</v>
      </c>
      <c r="X660" s="289">
        <v>4.509655E-05</v>
      </c>
      <c r="Y660" s="289">
        <v>0</v>
      </c>
      <c r="Z660" s="289">
        <v>9.74761E-06</v>
      </c>
    </row>
    <row r="661" spans="1:26" ht="12.75">
      <c r="A661">
        <v>2005</v>
      </c>
      <c r="B661" t="s">
        <v>427</v>
      </c>
      <c r="C661" t="s">
        <v>428</v>
      </c>
      <c r="D661">
        <v>2270011030</v>
      </c>
      <c r="E661" t="s">
        <v>570</v>
      </c>
      <c r="F661" t="s">
        <v>540</v>
      </c>
      <c r="G661">
        <v>250</v>
      </c>
      <c r="H661" t="s">
        <v>566</v>
      </c>
      <c r="I661" t="s">
        <v>432</v>
      </c>
      <c r="J661" t="s">
        <v>433</v>
      </c>
      <c r="K661" t="s">
        <v>434</v>
      </c>
      <c r="L661" t="s">
        <v>437</v>
      </c>
      <c r="M661" t="s">
        <v>10</v>
      </c>
      <c r="N661" t="s">
        <v>10</v>
      </c>
      <c r="O661" t="s">
        <v>10</v>
      </c>
      <c r="P661" s="289">
        <v>1.3236</v>
      </c>
      <c r="Q661" s="289">
        <v>1.089922</v>
      </c>
      <c r="R661" s="289">
        <v>7.942403</v>
      </c>
      <c r="S661" s="289">
        <v>6.132636E-05</v>
      </c>
      <c r="T661" s="289">
        <v>0.0001760988</v>
      </c>
      <c r="U661" s="289">
        <v>0.0008984189</v>
      </c>
      <c r="V661" s="289">
        <v>0.08766823</v>
      </c>
      <c r="W661" s="289">
        <v>9.206567E-06</v>
      </c>
      <c r="X661" s="289">
        <v>2.225941E-05</v>
      </c>
      <c r="Y661" s="289">
        <v>0</v>
      </c>
      <c r="Z661" s="289">
        <v>5.533379E-06</v>
      </c>
    </row>
    <row r="662" spans="1:26" ht="12.75">
      <c r="A662">
        <v>2005</v>
      </c>
      <c r="B662" t="s">
        <v>427</v>
      </c>
      <c r="C662" t="s">
        <v>428</v>
      </c>
      <c r="D662">
        <v>2270011040</v>
      </c>
      <c r="E662" t="s">
        <v>519</v>
      </c>
      <c r="F662" t="s">
        <v>540</v>
      </c>
      <c r="G662">
        <v>120</v>
      </c>
      <c r="H662" t="s">
        <v>566</v>
      </c>
      <c r="I662" t="s">
        <v>432</v>
      </c>
      <c r="J662" t="s">
        <v>437</v>
      </c>
      <c r="K662" t="s">
        <v>434</v>
      </c>
      <c r="L662" t="s">
        <v>437</v>
      </c>
      <c r="M662" t="s">
        <v>10</v>
      </c>
      <c r="N662" t="s">
        <v>10</v>
      </c>
      <c r="O662" t="s">
        <v>10</v>
      </c>
      <c r="P662" s="289">
        <v>2.6472</v>
      </c>
      <c r="Q662" s="289">
        <v>2.179844</v>
      </c>
      <c r="R662" s="289">
        <v>8.281191</v>
      </c>
      <c r="S662" s="289">
        <v>0.0002095104</v>
      </c>
      <c r="T662" s="289">
        <v>0.0006117982</v>
      </c>
      <c r="U662" s="289">
        <v>0.001290096</v>
      </c>
      <c r="V662" s="289">
        <v>0.09012622</v>
      </c>
      <c r="W662" s="289">
        <v>9.867451E-06</v>
      </c>
      <c r="X662" s="289">
        <v>0.0001000942</v>
      </c>
      <c r="Y662" s="289">
        <v>0</v>
      </c>
      <c r="Z662" s="289">
        <v>1.890379E-05</v>
      </c>
    </row>
    <row r="663" spans="1:26" ht="12.75">
      <c r="A663">
        <v>2005</v>
      </c>
      <c r="B663" t="s">
        <v>427</v>
      </c>
      <c r="C663" t="s">
        <v>428</v>
      </c>
      <c r="D663">
        <v>2270011050</v>
      </c>
      <c r="E663" t="s">
        <v>571</v>
      </c>
      <c r="F663" t="s">
        <v>540</v>
      </c>
      <c r="G663">
        <v>50</v>
      </c>
      <c r="H663" t="s">
        <v>566</v>
      </c>
      <c r="I663" t="s">
        <v>432</v>
      </c>
      <c r="J663" t="s">
        <v>437</v>
      </c>
      <c r="K663" t="s">
        <v>434</v>
      </c>
      <c r="L663" t="s">
        <v>437</v>
      </c>
      <c r="M663" t="s">
        <v>10</v>
      </c>
      <c r="N663" t="s">
        <v>10</v>
      </c>
      <c r="O663" t="s">
        <v>10</v>
      </c>
      <c r="P663" s="289">
        <v>17.8686</v>
      </c>
      <c r="Q663" s="289">
        <v>14.71395</v>
      </c>
      <c r="R663" s="289">
        <v>19.6014</v>
      </c>
      <c r="S663" s="289">
        <v>0.0009717555</v>
      </c>
      <c r="T663" s="289">
        <v>0.002198539</v>
      </c>
      <c r="U663" s="289">
        <v>0.002278699</v>
      </c>
      <c r="V663" s="289">
        <v>0.2101579</v>
      </c>
      <c r="W663" s="289">
        <v>2.535697E-05</v>
      </c>
      <c r="X663" s="289">
        <v>0.0002377668</v>
      </c>
      <c r="Y663" s="289">
        <v>0</v>
      </c>
      <c r="Z663" s="289">
        <v>8.767991E-05</v>
      </c>
    </row>
    <row r="664" spans="1:26" ht="12.75">
      <c r="A664">
        <v>2005</v>
      </c>
      <c r="B664" t="s">
        <v>427</v>
      </c>
      <c r="C664" t="s">
        <v>428</v>
      </c>
      <c r="D664">
        <v>2270011050</v>
      </c>
      <c r="E664" t="s">
        <v>571</v>
      </c>
      <c r="F664" t="s">
        <v>540</v>
      </c>
      <c r="G664">
        <v>120</v>
      </c>
      <c r="H664" t="s">
        <v>566</v>
      </c>
      <c r="I664" t="s">
        <v>432</v>
      </c>
      <c r="J664" t="s">
        <v>437</v>
      </c>
      <c r="K664" t="s">
        <v>434</v>
      </c>
      <c r="L664" t="s">
        <v>437</v>
      </c>
      <c r="M664" t="s">
        <v>10</v>
      </c>
      <c r="N664" t="s">
        <v>10</v>
      </c>
      <c r="O664" t="s">
        <v>10</v>
      </c>
      <c r="P664" s="289">
        <v>444.7296</v>
      </c>
      <c r="Q664" s="289">
        <v>366.2138</v>
      </c>
      <c r="R664" s="289">
        <v>1049.754</v>
      </c>
      <c r="S664" s="289">
        <v>0.0265583</v>
      </c>
      <c r="T664" s="289">
        <v>0.07755377</v>
      </c>
      <c r="U664" s="289">
        <v>0.1635373</v>
      </c>
      <c r="V664" s="289">
        <v>11.42473</v>
      </c>
      <c r="W664" s="289">
        <v>0.001250834</v>
      </c>
      <c r="X664" s="289">
        <v>0.01268831</v>
      </c>
      <c r="Y664" s="289">
        <v>0</v>
      </c>
      <c r="Z664" s="289">
        <v>0.002396313</v>
      </c>
    </row>
    <row r="665" spans="1:26" ht="12.75">
      <c r="A665">
        <v>2005</v>
      </c>
      <c r="B665" t="s">
        <v>427</v>
      </c>
      <c r="C665" t="s">
        <v>428</v>
      </c>
      <c r="D665">
        <v>2270011050</v>
      </c>
      <c r="E665" t="s">
        <v>571</v>
      </c>
      <c r="F665" t="s">
        <v>540</v>
      </c>
      <c r="G665">
        <v>175</v>
      </c>
      <c r="H665" t="s">
        <v>566</v>
      </c>
      <c r="I665" t="s">
        <v>432</v>
      </c>
      <c r="J665" t="s">
        <v>437</v>
      </c>
      <c r="K665" t="s">
        <v>434</v>
      </c>
      <c r="L665" t="s">
        <v>437</v>
      </c>
      <c r="M665" t="s">
        <v>10</v>
      </c>
      <c r="N665" t="s">
        <v>10</v>
      </c>
      <c r="O665" t="s">
        <v>10</v>
      </c>
      <c r="P665" s="289">
        <v>358.0338</v>
      </c>
      <c r="Q665" s="289">
        <v>294.8239</v>
      </c>
      <c r="R665" s="289">
        <v>1488.645</v>
      </c>
      <c r="S665" s="289">
        <v>0.02474848</v>
      </c>
      <c r="T665" s="289">
        <v>0.08807346</v>
      </c>
      <c r="U665" s="289">
        <v>0.2133115</v>
      </c>
      <c r="V665" s="289">
        <v>16.2897</v>
      </c>
      <c r="W665" s="289">
        <v>0.001710679</v>
      </c>
      <c r="X665" s="289">
        <v>0.0100109</v>
      </c>
      <c r="Y665" s="289">
        <v>0</v>
      </c>
      <c r="Z665" s="289">
        <v>0.002233015</v>
      </c>
    </row>
    <row r="666" spans="1:26" ht="12.75">
      <c r="A666">
        <v>2005</v>
      </c>
      <c r="B666" t="s">
        <v>427</v>
      </c>
      <c r="C666" t="s">
        <v>428</v>
      </c>
      <c r="D666">
        <v>2270011050</v>
      </c>
      <c r="E666" t="s">
        <v>571</v>
      </c>
      <c r="F666" t="s">
        <v>540</v>
      </c>
      <c r="G666">
        <v>250</v>
      </c>
      <c r="H666" t="s">
        <v>566</v>
      </c>
      <c r="I666" t="s">
        <v>432</v>
      </c>
      <c r="J666" t="s">
        <v>433</v>
      </c>
      <c r="K666" t="s">
        <v>434</v>
      </c>
      <c r="L666" t="s">
        <v>437</v>
      </c>
      <c r="M666" t="s">
        <v>10</v>
      </c>
      <c r="N666" t="s">
        <v>10</v>
      </c>
      <c r="O666" t="s">
        <v>10</v>
      </c>
      <c r="P666" s="289">
        <v>94.6374</v>
      </c>
      <c r="Q666" s="289">
        <v>77.92941</v>
      </c>
      <c r="R666" s="289">
        <v>594.2562</v>
      </c>
      <c r="S666" s="289">
        <v>0.007520063</v>
      </c>
      <c r="T666" s="289">
        <v>0.02287681</v>
      </c>
      <c r="U666" s="289">
        <v>0.08156421</v>
      </c>
      <c r="V666" s="289">
        <v>6.531897</v>
      </c>
      <c r="W666" s="289">
        <v>0.0006859539</v>
      </c>
      <c r="X666" s="289">
        <v>0.002860568</v>
      </c>
      <c r="Y666" s="289">
        <v>0</v>
      </c>
      <c r="Z666" s="289">
        <v>0.0006785231</v>
      </c>
    </row>
    <row r="667" spans="1:26" ht="12.75">
      <c r="A667">
        <v>2005</v>
      </c>
      <c r="B667" t="s">
        <v>427</v>
      </c>
      <c r="C667" t="s">
        <v>428</v>
      </c>
      <c r="D667">
        <v>2270011050</v>
      </c>
      <c r="E667" t="s">
        <v>571</v>
      </c>
      <c r="F667" t="s">
        <v>540</v>
      </c>
      <c r="G667">
        <v>500</v>
      </c>
      <c r="H667" t="s">
        <v>566</v>
      </c>
      <c r="I667" t="s">
        <v>432</v>
      </c>
      <c r="J667" t="s">
        <v>433</v>
      </c>
      <c r="K667" t="s">
        <v>434</v>
      </c>
      <c r="L667" t="s">
        <v>437</v>
      </c>
      <c r="M667" t="s">
        <v>10</v>
      </c>
      <c r="N667" t="s">
        <v>10</v>
      </c>
      <c r="O667" t="s">
        <v>10</v>
      </c>
      <c r="P667" s="289">
        <v>38.3844</v>
      </c>
      <c r="Q667" s="289">
        <v>31.60773</v>
      </c>
      <c r="R667" s="289">
        <v>376.376</v>
      </c>
      <c r="S667" s="289">
        <v>0.0043392</v>
      </c>
      <c r="T667" s="289">
        <v>0.01732405</v>
      </c>
      <c r="U667" s="289">
        <v>0.04871852</v>
      </c>
      <c r="V667" s="289">
        <v>4.134335</v>
      </c>
      <c r="W667" s="289">
        <v>0.0003787452</v>
      </c>
      <c r="X667" s="289">
        <v>0.001675981</v>
      </c>
      <c r="Y667" s="289">
        <v>0</v>
      </c>
      <c r="Z667" s="289">
        <v>0.0003915191</v>
      </c>
    </row>
    <row r="668" spans="1:26" ht="12.75">
      <c r="A668">
        <v>2005</v>
      </c>
      <c r="B668" t="s">
        <v>427</v>
      </c>
      <c r="C668" t="s">
        <v>428</v>
      </c>
      <c r="D668">
        <v>2270011050</v>
      </c>
      <c r="E668" t="s">
        <v>571</v>
      </c>
      <c r="F668" t="s">
        <v>540</v>
      </c>
      <c r="G668">
        <v>750</v>
      </c>
      <c r="H668" t="s">
        <v>566</v>
      </c>
      <c r="I668" t="s">
        <v>432</v>
      </c>
      <c r="J668" t="s">
        <v>433</v>
      </c>
      <c r="K668" t="s">
        <v>434</v>
      </c>
      <c r="L668" t="s">
        <v>437</v>
      </c>
      <c r="M668" t="s">
        <v>10</v>
      </c>
      <c r="N668" t="s">
        <v>10</v>
      </c>
      <c r="O668" t="s">
        <v>10</v>
      </c>
      <c r="P668" s="289">
        <v>1.3236</v>
      </c>
      <c r="Q668" s="289">
        <v>1.087744</v>
      </c>
      <c r="R668" s="289">
        <v>19.91479</v>
      </c>
      <c r="S668" s="289">
        <v>0.0002351687</v>
      </c>
      <c r="T668" s="289">
        <v>0.0009165525</v>
      </c>
      <c r="U668" s="289">
        <v>0.002627963</v>
      </c>
      <c r="V668" s="289">
        <v>0.2187326</v>
      </c>
      <c r="W668" s="289">
        <v>2.052677E-05</v>
      </c>
      <c r="X668" s="289">
        <v>8.947669E-05</v>
      </c>
      <c r="Y668" s="289">
        <v>0</v>
      </c>
      <c r="Z668" s="289">
        <v>2.121889E-05</v>
      </c>
    </row>
    <row r="669" spans="1:26" ht="12.75">
      <c r="A669">
        <v>2005</v>
      </c>
      <c r="B669" t="s">
        <v>427</v>
      </c>
      <c r="C669" t="s">
        <v>428</v>
      </c>
      <c r="D669">
        <v>2270011060</v>
      </c>
      <c r="E669" t="s">
        <v>572</v>
      </c>
      <c r="F669" t="s">
        <v>540</v>
      </c>
      <c r="G669">
        <v>120</v>
      </c>
      <c r="H669" t="s">
        <v>566</v>
      </c>
      <c r="I669" t="s">
        <v>432</v>
      </c>
      <c r="J669" t="s">
        <v>437</v>
      </c>
      <c r="K669" t="s">
        <v>434</v>
      </c>
      <c r="L669" t="s">
        <v>437</v>
      </c>
      <c r="M669" t="s">
        <v>10</v>
      </c>
      <c r="N669" t="s">
        <v>10</v>
      </c>
      <c r="O669" t="s">
        <v>10</v>
      </c>
      <c r="P669" s="289">
        <v>44.3406</v>
      </c>
      <c r="Q669" s="289">
        <v>36.51238</v>
      </c>
      <c r="R669" s="289">
        <v>119.7949</v>
      </c>
      <c r="S669" s="289">
        <v>0.003030758</v>
      </c>
      <c r="T669" s="289">
        <v>0.008850215</v>
      </c>
      <c r="U669" s="289">
        <v>0.01866242</v>
      </c>
      <c r="V669" s="289">
        <v>1.303758</v>
      </c>
      <c r="W669" s="289">
        <v>0.0001427416</v>
      </c>
      <c r="X669" s="289">
        <v>0.001447954</v>
      </c>
      <c r="Y669" s="289">
        <v>0</v>
      </c>
      <c r="Z669" s="289">
        <v>0.0002734605</v>
      </c>
    </row>
    <row r="670" spans="1:26" ht="12.75">
      <c r="A670">
        <v>2005</v>
      </c>
      <c r="B670" t="s">
        <v>427</v>
      </c>
      <c r="C670" t="s">
        <v>428</v>
      </c>
      <c r="D670">
        <v>2270011065</v>
      </c>
      <c r="E670" t="s">
        <v>573</v>
      </c>
      <c r="F670" t="s">
        <v>540</v>
      </c>
      <c r="G670">
        <v>120</v>
      </c>
      <c r="H670" t="s">
        <v>566</v>
      </c>
      <c r="I670" t="s">
        <v>432</v>
      </c>
      <c r="J670" t="s">
        <v>437</v>
      </c>
      <c r="K670" t="s">
        <v>434</v>
      </c>
      <c r="L670" t="s">
        <v>437</v>
      </c>
      <c r="M670" t="s">
        <v>10</v>
      </c>
      <c r="N670" t="s">
        <v>10</v>
      </c>
      <c r="O670" t="s">
        <v>10</v>
      </c>
      <c r="P670" s="289">
        <v>1.3236</v>
      </c>
      <c r="Q670" s="289">
        <v>1.089922</v>
      </c>
      <c r="R670" s="289">
        <v>3.575968</v>
      </c>
      <c r="S670" s="289">
        <v>9.04704E-05</v>
      </c>
      <c r="T670" s="289">
        <v>0.0002641856</v>
      </c>
      <c r="U670" s="289">
        <v>0.0005570871</v>
      </c>
      <c r="V670" s="289">
        <v>0.03891814</v>
      </c>
      <c r="W670" s="289">
        <v>4.260944E-06</v>
      </c>
      <c r="X670" s="289">
        <v>4.322249E-05</v>
      </c>
      <c r="Y670" s="289">
        <v>0</v>
      </c>
      <c r="Z670" s="289">
        <v>8.162999E-06</v>
      </c>
    </row>
    <row r="671" spans="1:26" ht="12.75">
      <c r="A671">
        <v>2005</v>
      </c>
      <c r="B671" t="s">
        <v>427</v>
      </c>
      <c r="C671" t="s">
        <v>428</v>
      </c>
      <c r="D671">
        <v>2270011070</v>
      </c>
      <c r="E671" t="s">
        <v>574</v>
      </c>
      <c r="F671" t="s">
        <v>540</v>
      </c>
      <c r="G671">
        <v>50</v>
      </c>
      <c r="H671" t="s">
        <v>566</v>
      </c>
      <c r="I671" t="s">
        <v>432</v>
      </c>
      <c r="J671" t="s">
        <v>437</v>
      </c>
      <c r="K671" t="s">
        <v>434</v>
      </c>
      <c r="L671" t="s">
        <v>437</v>
      </c>
      <c r="M671" t="s">
        <v>10</v>
      </c>
      <c r="N671" t="s">
        <v>10</v>
      </c>
      <c r="O671" t="s">
        <v>10</v>
      </c>
      <c r="P671" s="289">
        <v>3.309</v>
      </c>
      <c r="Q671" s="289">
        <v>2.724805</v>
      </c>
      <c r="R671" s="289">
        <v>4.776171</v>
      </c>
      <c r="S671" s="289">
        <v>0.0002367825</v>
      </c>
      <c r="T671" s="289">
        <v>0.0005357063</v>
      </c>
      <c r="U671" s="289">
        <v>0.0005552386</v>
      </c>
      <c r="V671" s="289">
        <v>0.05120808</v>
      </c>
      <c r="W671" s="289">
        <v>6.178598E-06</v>
      </c>
      <c r="X671" s="289">
        <v>5.793539E-05</v>
      </c>
      <c r="Y671" s="289">
        <v>0</v>
      </c>
      <c r="Z671" s="289">
        <v>2.13645E-05</v>
      </c>
    </row>
    <row r="672" spans="1:26" ht="12.75">
      <c r="A672">
        <v>2005</v>
      </c>
      <c r="B672" t="s">
        <v>427</v>
      </c>
      <c r="C672" t="s">
        <v>428</v>
      </c>
      <c r="D672">
        <v>2270011075</v>
      </c>
      <c r="E672" t="s">
        <v>507</v>
      </c>
      <c r="F672" t="s">
        <v>540</v>
      </c>
      <c r="G672">
        <v>175</v>
      </c>
      <c r="H672" t="s">
        <v>566</v>
      </c>
      <c r="I672" t="s">
        <v>432</v>
      </c>
      <c r="J672" t="s">
        <v>437</v>
      </c>
      <c r="K672" t="s">
        <v>434</v>
      </c>
      <c r="L672" t="s">
        <v>437</v>
      </c>
      <c r="M672" t="s">
        <v>10</v>
      </c>
      <c r="N672" t="s">
        <v>10</v>
      </c>
      <c r="O672" t="s">
        <v>10</v>
      </c>
      <c r="P672" s="289">
        <v>1.9854</v>
      </c>
      <c r="Q672" s="289">
        <v>1.634883</v>
      </c>
      <c r="R672" s="289">
        <v>8.535743</v>
      </c>
      <c r="S672" s="289">
        <v>0.0001419053</v>
      </c>
      <c r="T672" s="289">
        <v>0.0005050047</v>
      </c>
      <c r="U672" s="289">
        <v>0.001223107</v>
      </c>
      <c r="V672" s="289">
        <v>0.09340356</v>
      </c>
      <c r="W672" s="289">
        <v>9.808869E-06</v>
      </c>
      <c r="X672" s="289">
        <v>5.740149E-05</v>
      </c>
      <c r="Y672" s="289">
        <v>0</v>
      </c>
      <c r="Z672" s="289">
        <v>1.280389E-05</v>
      </c>
    </row>
    <row r="673" spans="1:26" ht="12.75">
      <c r="A673">
        <v>2005</v>
      </c>
      <c r="B673" t="s">
        <v>427</v>
      </c>
      <c r="C673" t="s">
        <v>428</v>
      </c>
      <c r="D673">
        <v>2270011080</v>
      </c>
      <c r="E673" t="s">
        <v>575</v>
      </c>
      <c r="F673" t="s">
        <v>540</v>
      </c>
      <c r="G673">
        <v>50</v>
      </c>
      <c r="H673" t="s">
        <v>566</v>
      </c>
      <c r="I673" t="s">
        <v>432</v>
      </c>
      <c r="J673" t="s">
        <v>437</v>
      </c>
      <c r="K673" t="s">
        <v>434</v>
      </c>
      <c r="L673" t="s">
        <v>437</v>
      </c>
      <c r="M673" t="s">
        <v>10</v>
      </c>
      <c r="N673" t="s">
        <v>10</v>
      </c>
      <c r="O673" t="s">
        <v>10</v>
      </c>
      <c r="P673" s="289">
        <v>38.3844</v>
      </c>
      <c r="Q673" s="289">
        <v>31.60773</v>
      </c>
      <c r="R673" s="289">
        <v>43.21479</v>
      </c>
      <c r="S673" s="289">
        <v>0.002142408</v>
      </c>
      <c r="T673" s="289">
        <v>0.004847071</v>
      </c>
      <c r="U673" s="289">
        <v>0.005023797</v>
      </c>
      <c r="V673" s="289">
        <v>0.4633307</v>
      </c>
      <c r="W673" s="289">
        <v>5.590396E-05</v>
      </c>
      <c r="X673" s="289">
        <v>0.0005241994</v>
      </c>
      <c r="Y673" s="289">
        <v>0</v>
      </c>
      <c r="Z673" s="289">
        <v>0.0001933061</v>
      </c>
    </row>
    <row r="674" spans="1:26" ht="12.75">
      <c r="A674">
        <v>2005</v>
      </c>
      <c r="B674" t="s">
        <v>427</v>
      </c>
      <c r="C674" t="s">
        <v>428</v>
      </c>
      <c r="D674">
        <v>2270011080</v>
      </c>
      <c r="E674" t="s">
        <v>575</v>
      </c>
      <c r="F674" t="s">
        <v>540</v>
      </c>
      <c r="G674">
        <v>120</v>
      </c>
      <c r="H674" t="s">
        <v>566</v>
      </c>
      <c r="I674" t="s">
        <v>432</v>
      </c>
      <c r="J674" t="s">
        <v>437</v>
      </c>
      <c r="K674" t="s">
        <v>434</v>
      </c>
      <c r="L674" t="s">
        <v>437</v>
      </c>
      <c r="M674" t="s">
        <v>10</v>
      </c>
      <c r="N674" t="s">
        <v>10</v>
      </c>
      <c r="O674" t="s">
        <v>10</v>
      </c>
      <c r="P674" s="289">
        <v>29.781</v>
      </c>
      <c r="Q674" s="289">
        <v>24.52324</v>
      </c>
      <c r="R674" s="289">
        <v>84.69398</v>
      </c>
      <c r="S674" s="289">
        <v>0.00214272</v>
      </c>
      <c r="T674" s="289">
        <v>0.006257026</v>
      </c>
      <c r="U674" s="289">
        <v>0.01319417</v>
      </c>
      <c r="V674" s="289">
        <v>0.9217454</v>
      </c>
      <c r="W674" s="289">
        <v>0.0001009171</v>
      </c>
      <c r="X674" s="289">
        <v>0.001023691</v>
      </c>
      <c r="Y674" s="289">
        <v>0</v>
      </c>
      <c r="Z674" s="289">
        <v>0.0001933342</v>
      </c>
    </row>
    <row r="675" spans="1:26" ht="12.75">
      <c r="A675">
        <v>2005</v>
      </c>
      <c r="B675" t="s">
        <v>427</v>
      </c>
      <c r="C675" t="s">
        <v>428</v>
      </c>
      <c r="D675">
        <v>2270011085</v>
      </c>
      <c r="E675" t="s">
        <v>576</v>
      </c>
      <c r="F675" t="s">
        <v>540</v>
      </c>
      <c r="G675">
        <v>120</v>
      </c>
      <c r="H675" t="s">
        <v>566</v>
      </c>
      <c r="I675" t="s">
        <v>432</v>
      </c>
      <c r="J675" t="s">
        <v>437</v>
      </c>
      <c r="K675" t="s">
        <v>434</v>
      </c>
      <c r="L675" t="s">
        <v>437</v>
      </c>
      <c r="M675" t="s">
        <v>10</v>
      </c>
      <c r="N675" t="s">
        <v>10</v>
      </c>
      <c r="O675" t="s">
        <v>10</v>
      </c>
      <c r="P675" s="289">
        <v>0.6618001</v>
      </c>
      <c r="Q675" s="289">
        <v>0.544961</v>
      </c>
      <c r="R675" s="289">
        <v>1.882089</v>
      </c>
      <c r="S675" s="289">
        <v>4.761599E-05</v>
      </c>
      <c r="T675" s="289">
        <v>0.000139045</v>
      </c>
      <c r="U675" s="289">
        <v>0.0002932037</v>
      </c>
      <c r="V675" s="289">
        <v>0.02048323</v>
      </c>
      <c r="W675" s="289">
        <v>2.242602E-06</v>
      </c>
      <c r="X675" s="289">
        <v>2.274869E-05</v>
      </c>
      <c r="Y675" s="289">
        <v>0</v>
      </c>
      <c r="Z675" s="289">
        <v>4.296315E-06</v>
      </c>
    </row>
    <row r="676" spans="1:26" ht="12.75">
      <c r="A676">
        <v>2005</v>
      </c>
      <c r="B676" t="s">
        <v>427</v>
      </c>
      <c r="C676" t="s">
        <v>428</v>
      </c>
      <c r="D676">
        <v>2270011085</v>
      </c>
      <c r="E676" t="s">
        <v>576</v>
      </c>
      <c r="F676" t="s">
        <v>540</v>
      </c>
      <c r="G676">
        <v>500</v>
      </c>
      <c r="H676" t="s">
        <v>566</v>
      </c>
      <c r="I676" t="s">
        <v>432</v>
      </c>
      <c r="J676" t="s">
        <v>433</v>
      </c>
      <c r="K676" t="s">
        <v>434</v>
      </c>
      <c r="L676" t="s">
        <v>437</v>
      </c>
      <c r="M676" t="s">
        <v>10</v>
      </c>
      <c r="N676" t="s">
        <v>10</v>
      </c>
      <c r="O676" t="s">
        <v>10</v>
      </c>
      <c r="P676" s="289">
        <v>0.6618001</v>
      </c>
      <c r="Q676" s="289">
        <v>0.544961</v>
      </c>
      <c r="R676" s="289">
        <v>5.277171</v>
      </c>
      <c r="S676" s="289">
        <v>6.083994E-05</v>
      </c>
      <c r="T676" s="289">
        <v>0.0002429006</v>
      </c>
      <c r="U676" s="289">
        <v>0.0006830827</v>
      </c>
      <c r="V676" s="289">
        <v>0.05796755</v>
      </c>
      <c r="W676" s="289">
        <v>5.310389E-06</v>
      </c>
      <c r="X676" s="289">
        <v>2.349894E-05</v>
      </c>
      <c r="Y676" s="289">
        <v>0</v>
      </c>
      <c r="Z676" s="289">
        <v>5.489491E-06</v>
      </c>
    </row>
    <row r="677" spans="1:26" ht="12.75">
      <c r="A677">
        <v>2005</v>
      </c>
      <c r="B677" t="s">
        <v>427</v>
      </c>
      <c r="C677" t="s">
        <v>428</v>
      </c>
      <c r="D677">
        <v>2270011090</v>
      </c>
      <c r="E677" t="s">
        <v>577</v>
      </c>
      <c r="F677" t="s">
        <v>540</v>
      </c>
      <c r="G677">
        <v>120</v>
      </c>
      <c r="H677" t="s">
        <v>566</v>
      </c>
      <c r="I677" t="s">
        <v>432</v>
      </c>
      <c r="J677" t="s">
        <v>437</v>
      </c>
      <c r="K677" t="s">
        <v>434</v>
      </c>
      <c r="L677" t="s">
        <v>437</v>
      </c>
      <c r="M677" t="s">
        <v>10</v>
      </c>
      <c r="N677" t="s">
        <v>10</v>
      </c>
      <c r="O677" t="s">
        <v>10</v>
      </c>
      <c r="P677" s="289">
        <v>21.83939</v>
      </c>
      <c r="Q677" s="289">
        <v>17.98371</v>
      </c>
      <c r="R677" s="289">
        <v>57.14022</v>
      </c>
      <c r="S677" s="289">
        <v>0.001445622</v>
      </c>
      <c r="T677" s="289">
        <v>0.004221408</v>
      </c>
      <c r="U677" s="289">
        <v>0.008901664</v>
      </c>
      <c r="V677" s="289">
        <v>0.6218709</v>
      </c>
      <c r="W677" s="289">
        <v>6.808539E-05</v>
      </c>
      <c r="X677" s="289">
        <v>0.00069065</v>
      </c>
      <c r="Y677" s="289">
        <v>0</v>
      </c>
      <c r="Z677" s="289">
        <v>0.0001304361</v>
      </c>
    </row>
    <row r="678" spans="1:26" ht="12.75">
      <c r="A678">
        <v>2005</v>
      </c>
      <c r="B678" t="s">
        <v>427</v>
      </c>
      <c r="C678" t="s">
        <v>428</v>
      </c>
      <c r="D678">
        <v>2270011090</v>
      </c>
      <c r="E678" t="s">
        <v>577</v>
      </c>
      <c r="F678" t="s">
        <v>540</v>
      </c>
      <c r="G678">
        <v>175</v>
      </c>
      <c r="H678" t="s">
        <v>566</v>
      </c>
      <c r="I678" t="s">
        <v>432</v>
      </c>
      <c r="J678" t="s">
        <v>437</v>
      </c>
      <c r="K678" t="s">
        <v>434</v>
      </c>
      <c r="L678" t="s">
        <v>437</v>
      </c>
      <c r="M678" t="s">
        <v>10</v>
      </c>
      <c r="N678" t="s">
        <v>10</v>
      </c>
      <c r="O678" t="s">
        <v>10</v>
      </c>
      <c r="P678" s="289">
        <v>1.3236</v>
      </c>
      <c r="Q678" s="289">
        <v>1.089922</v>
      </c>
      <c r="R678" s="289">
        <v>5.31612</v>
      </c>
      <c r="S678" s="289">
        <v>8.837962E-05</v>
      </c>
      <c r="T678" s="289">
        <v>0.0003145205</v>
      </c>
      <c r="U678" s="289">
        <v>0.0007617596</v>
      </c>
      <c r="V678" s="289">
        <v>0.05817237</v>
      </c>
      <c r="W678" s="289">
        <v>6.109031E-06</v>
      </c>
      <c r="X678" s="289">
        <v>3.575005E-05</v>
      </c>
      <c r="Y678" s="289">
        <v>0</v>
      </c>
      <c r="Z678" s="289">
        <v>7.974351E-06</v>
      </c>
    </row>
    <row r="679" spans="1:26" ht="12.75">
      <c r="A679">
        <v>2005</v>
      </c>
      <c r="B679" t="s">
        <v>427</v>
      </c>
      <c r="C679" t="s">
        <v>428</v>
      </c>
      <c r="D679">
        <v>2270011090</v>
      </c>
      <c r="E679" t="s">
        <v>577</v>
      </c>
      <c r="F679" t="s">
        <v>540</v>
      </c>
      <c r="G679">
        <v>250</v>
      </c>
      <c r="H679" t="s">
        <v>566</v>
      </c>
      <c r="I679" t="s">
        <v>432</v>
      </c>
      <c r="J679" t="s">
        <v>433</v>
      </c>
      <c r="K679" t="s">
        <v>434</v>
      </c>
      <c r="L679" t="s">
        <v>437</v>
      </c>
      <c r="M679" t="s">
        <v>10</v>
      </c>
      <c r="N679" t="s">
        <v>10</v>
      </c>
      <c r="O679" t="s">
        <v>10</v>
      </c>
      <c r="P679" s="289">
        <v>20.5158</v>
      </c>
      <c r="Q679" s="289">
        <v>16.8938</v>
      </c>
      <c r="R679" s="289">
        <v>113.8049</v>
      </c>
      <c r="S679" s="289">
        <v>0.001440152</v>
      </c>
      <c r="T679" s="289">
        <v>0.004381093</v>
      </c>
      <c r="U679" s="289">
        <v>0.0156202</v>
      </c>
      <c r="V679" s="289">
        <v>1.250911</v>
      </c>
      <c r="W679" s="289">
        <v>0.0001313657</v>
      </c>
      <c r="X679" s="289">
        <v>0.0005478218</v>
      </c>
      <c r="Y679" s="289">
        <v>0</v>
      </c>
      <c r="Z679" s="289">
        <v>0.0001299426</v>
      </c>
    </row>
    <row r="680" spans="1:26" ht="12.75">
      <c r="A680">
        <v>2005</v>
      </c>
      <c r="B680" t="s">
        <v>427</v>
      </c>
      <c r="C680" t="s">
        <v>428</v>
      </c>
      <c r="D680">
        <v>2270011090</v>
      </c>
      <c r="E680" t="s">
        <v>577</v>
      </c>
      <c r="F680" t="s">
        <v>540</v>
      </c>
      <c r="G680">
        <v>500</v>
      </c>
      <c r="H680" t="s">
        <v>566</v>
      </c>
      <c r="I680" t="s">
        <v>432</v>
      </c>
      <c r="J680" t="s">
        <v>433</v>
      </c>
      <c r="K680" t="s">
        <v>434</v>
      </c>
      <c r="L680" t="s">
        <v>437</v>
      </c>
      <c r="M680" t="s">
        <v>10</v>
      </c>
      <c r="N680" t="s">
        <v>10</v>
      </c>
      <c r="O680" t="s">
        <v>10</v>
      </c>
      <c r="P680" s="289">
        <v>7.941601</v>
      </c>
      <c r="Q680" s="289">
        <v>6.539532</v>
      </c>
      <c r="R680" s="289">
        <v>76.75205</v>
      </c>
      <c r="S680" s="289">
        <v>0.0008848664</v>
      </c>
      <c r="T680" s="289">
        <v>0.003532787</v>
      </c>
      <c r="U680" s="289">
        <v>0.00993487</v>
      </c>
      <c r="V680" s="289">
        <v>0.8430898</v>
      </c>
      <c r="W680" s="289">
        <v>7.723523E-05</v>
      </c>
      <c r="X680" s="289">
        <v>0.0003417725</v>
      </c>
      <c r="Y680" s="289">
        <v>0</v>
      </c>
      <c r="Z680" s="289">
        <v>7.984007E-05</v>
      </c>
    </row>
    <row r="681" spans="1:26" ht="12.75">
      <c r="A681">
        <v>2005</v>
      </c>
      <c r="B681" t="s">
        <v>427</v>
      </c>
      <c r="C681" t="s">
        <v>428</v>
      </c>
      <c r="D681">
        <v>2270011100</v>
      </c>
      <c r="E681" t="s">
        <v>578</v>
      </c>
      <c r="F681" t="s">
        <v>540</v>
      </c>
      <c r="G681">
        <v>50</v>
      </c>
      <c r="H681" t="s">
        <v>566</v>
      </c>
      <c r="I681" t="s">
        <v>432</v>
      </c>
      <c r="J681" t="s">
        <v>437</v>
      </c>
      <c r="K681" t="s">
        <v>434</v>
      </c>
      <c r="L681" t="s">
        <v>437</v>
      </c>
      <c r="M681" t="s">
        <v>10</v>
      </c>
      <c r="N681" t="s">
        <v>10</v>
      </c>
      <c r="O681" t="s">
        <v>10</v>
      </c>
      <c r="P681" s="289">
        <v>13.8978</v>
      </c>
      <c r="Q681" s="289">
        <v>11.44418</v>
      </c>
      <c r="R681" s="289">
        <v>14.04194</v>
      </c>
      <c r="S681" s="289">
        <v>0.0006961405</v>
      </c>
      <c r="T681" s="289">
        <v>0.001574976</v>
      </c>
      <c r="U681" s="289">
        <v>0.001632401</v>
      </c>
      <c r="V681" s="289">
        <v>0.1505517</v>
      </c>
      <c r="W681" s="289">
        <v>1.816508E-05</v>
      </c>
      <c r="X681" s="289">
        <v>0.00017033</v>
      </c>
      <c r="Y681" s="289">
        <v>0</v>
      </c>
      <c r="Z681" s="289">
        <v>6.281164E-05</v>
      </c>
    </row>
    <row r="682" spans="1:26" ht="12.75">
      <c r="A682">
        <v>2005</v>
      </c>
      <c r="B682" t="s">
        <v>427</v>
      </c>
      <c r="C682" t="s">
        <v>428</v>
      </c>
      <c r="D682">
        <v>2270011100</v>
      </c>
      <c r="E682" t="s">
        <v>578</v>
      </c>
      <c r="F682" t="s">
        <v>540</v>
      </c>
      <c r="G682">
        <v>120</v>
      </c>
      <c r="H682" t="s">
        <v>566</v>
      </c>
      <c r="I682" t="s">
        <v>432</v>
      </c>
      <c r="J682" t="s">
        <v>437</v>
      </c>
      <c r="K682" t="s">
        <v>434</v>
      </c>
      <c r="L682" t="s">
        <v>437</v>
      </c>
      <c r="M682" t="s">
        <v>10</v>
      </c>
      <c r="N682" t="s">
        <v>10</v>
      </c>
      <c r="O682" t="s">
        <v>10</v>
      </c>
      <c r="P682" s="289">
        <v>38.3844</v>
      </c>
      <c r="Q682" s="289">
        <v>31.60773</v>
      </c>
      <c r="R682" s="289">
        <v>67.67991</v>
      </c>
      <c r="S682" s="289">
        <v>0.001712271</v>
      </c>
      <c r="T682" s="289">
        <v>0.005000059</v>
      </c>
      <c r="U682" s="289">
        <v>0.01054361</v>
      </c>
      <c r="V682" s="289">
        <v>0.736577</v>
      </c>
      <c r="W682" s="289">
        <v>8.064399E-05</v>
      </c>
      <c r="X682" s="289">
        <v>0.0008180428</v>
      </c>
      <c r="Y682" s="289">
        <v>0</v>
      </c>
      <c r="Z682" s="289">
        <v>0.0001544955</v>
      </c>
    </row>
    <row r="683" spans="1:26" ht="12.75">
      <c r="A683">
        <v>2005</v>
      </c>
      <c r="B683" t="s">
        <v>427</v>
      </c>
      <c r="C683" t="s">
        <v>428</v>
      </c>
      <c r="D683">
        <v>2270011105</v>
      </c>
      <c r="E683" t="s">
        <v>579</v>
      </c>
      <c r="F683" t="s">
        <v>540</v>
      </c>
      <c r="G683">
        <v>50</v>
      </c>
      <c r="H683" t="s">
        <v>566</v>
      </c>
      <c r="I683" t="s">
        <v>432</v>
      </c>
      <c r="J683" t="s">
        <v>437</v>
      </c>
      <c r="K683" t="s">
        <v>434</v>
      </c>
      <c r="L683" t="s">
        <v>437</v>
      </c>
      <c r="M683" t="s">
        <v>10</v>
      </c>
      <c r="N683" t="s">
        <v>10</v>
      </c>
      <c r="O683" t="s">
        <v>10</v>
      </c>
      <c r="P683" s="289">
        <v>0.6618001</v>
      </c>
      <c r="Q683" s="289">
        <v>0.544961</v>
      </c>
      <c r="R683" s="289">
        <v>0.9552342</v>
      </c>
      <c r="S683" s="289">
        <v>4.73565E-05</v>
      </c>
      <c r="T683" s="289">
        <v>0.0001071413</v>
      </c>
      <c r="U683" s="289">
        <v>0.0001110477</v>
      </c>
      <c r="V683" s="289">
        <v>0.01024162</v>
      </c>
      <c r="W683" s="289">
        <v>1.235719E-06</v>
      </c>
      <c r="X683" s="289">
        <v>1.158708E-05</v>
      </c>
      <c r="Y683" s="289">
        <v>0</v>
      </c>
      <c r="Z683" s="289">
        <v>4.272901E-06</v>
      </c>
    </row>
    <row r="684" spans="1:26" ht="12.75">
      <c r="A684">
        <v>2005</v>
      </c>
      <c r="B684" t="s">
        <v>427</v>
      </c>
      <c r="C684" t="s">
        <v>428</v>
      </c>
      <c r="D684">
        <v>2270011105</v>
      </c>
      <c r="E684" t="s">
        <v>579</v>
      </c>
      <c r="F684" t="s">
        <v>540</v>
      </c>
      <c r="G684">
        <v>120</v>
      </c>
      <c r="H684" t="s">
        <v>566</v>
      </c>
      <c r="I684" t="s">
        <v>432</v>
      </c>
      <c r="J684" t="s">
        <v>437</v>
      </c>
      <c r="K684" t="s">
        <v>434</v>
      </c>
      <c r="L684" t="s">
        <v>437</v>
      </c>
      <c r="M684" t="s">
        <v>10</v>
      </c>
      <c r="N684" t="s">
        <v>10</v>
      </c>
      <c r="O684" t="s">
        <v>10</v>
      </c>
      <c r="P684" s="289">
        <v>10.5888</v>
      </c>
      <c r="Q684" s="289">
        <v>8.719377</v>
      </c>
      <c r="R684" s="289">
        <v>23.7896</v>
      </c>
      <c r="S684" s="289">
        <v>0.0006018661</v>
      </c>
      <c r="T684" s="289">
        <v>0.001757529</v>
      </c>
      <c r="U684" s="289">
        <v>0.003706095</v>
      </c>
      <c r="V684" s="289">
        <v>0.258908</v>
      </c>
      <c r="W684" s="289">
        <v>2.834649E-05</v>
      </c>
      <c r="X684" s="289">
        <v>0.0002875433</v>
      </c>
      <c r="Y684" s="289">
        <v>0</v>
      </c>
      <c r="Z684" s="289">
        <v>5.430543E-05</v>
      </c>
    </row>
    <row r="685" spans="1:26" ht="12.75">
      <c r="A685">
        <v>2005</v>
      </c>
      <c r="B685" t="s">
        <v>427</v>
      </c>
      <c r="C685" t="s">
        <v>428</v>
      </c>
      <c r="D685">
        <v>2270011105</v>
      </c>
      <c r="E685" t="s">
        <v>579</v>
      </c>
      <c r="F685" t="s">
        <v>540</v>
      </c>
      <c r="G685">
        <v>175</v>
      </c>
      <c r="H685" t="s">
        <v>566</v>
      </c>
      <c r="I685" t="s">
        <v>432</v>
      </c>
      <c r="J685" t="s">
        <v>437</v>
      </c>
      <c r="K685" t="s">
        <v>434</v>
      </c>
      <c r="L685" t="s">
        <v>437</v>
      </c>
      <c r="M685" t="s">
        <v>10</v>
      </c>
      <c r="N685" t="s">
        <v>10</v>
      </c>
      <c r="O685" t="s">
        <v>10</v>
      </c>
      <c r="P685" s="289">
        <v>10.5888</v>
      </c>
      <c r="Q685" s="289">
        <v>8.719377</v>
      </c>
      <c r="R685" s="289">
        <v>44.32595</v>
      </c>
      <c r="S685" s="289">
        <v>0.0007369118</v>
      </c>
      <c r="T685" s="289">
        <v>0.00262248</v>
      </c>
      <c r="U685" s="289">
        <v>0.006351573</v>
      </c>
      <c r="V685" s="289">
        <v>0.4850429</v>
      </c>
      <c r="W685" s="289">
        <v>5.093727E-05</v>
      </c>
      <c r="X685" s="289">
        <v>0.0002980849</v>
      </c>
      <c r="Y685" s="289">
        <v>0</v>
      </c>
      <c r="Z685" s="289">
        <v>6.649036E-05</v>
      </c>
    </row>
    <row r="686" spans="1:26" ht="12.75">
      <c r="A686">
        <v>2005</v>
      </c>
      <c r="B686" t="s">
        <v>427</v>
      </c>
      <c r="C686" t="s">
        <v>428</v>
      </c>
      <c r="D686">
        <v>2270011105</v>
      </c>
      <c r="E686" t="s">
        <v>579</v>
      </c>
      <c r="F686" t="s">
        <v>540</v>
      </c>
      <c r="G686">
        <v>250</v>
      </c>
      <c r="H686" t="s">
        <v>566</v>
      </c>
      <c r="I686" t="s">
        <v>432</v>
      </c>
      <c r="J686" t="s">
        <v>433</v>
      </c>
      <c r="K686" t="s">
        <v>434</v>
      </c>
      <c r="L686" t="s">
        <v>437</v>
      </c>
      <c r="M686" t="s">
        <v>10</v>
      </c>
      <c r="N686" t="s">
        <v>10</v>
      </c>
      <c r="O686" t="s">
        <v>10</v>
      </c>
      <c r="P686" s="289">
        <v>3.9708</v>
      </c>
      <c r="Q686" s="289">
        <v>3.269766</v>
      </c>
      <c r="R686" s="289">
        <v>24.37478</v>
      </c>
      <c r="S686" s="289">
        <v>0.0003084525</v>
      </c>
      <c r="T686" s="289">
        <v>0.0009383445</v>
      </c>
      <c r="U686" s="289">
        <v>0.003345543</v>
      </c>
      <c r="V686" s="289">
        <v>0.2679207</v>
      </c>
      <c r="W686" s="289">
        <v>2.813596E-05</v>
      </c>
      <c r="X686" s="289">
        <v>0.0001173327</v>
      </c>
      <c r="Y686" s="289">
        <v>0</v>
      </c>
      <c r="Z686" s="289">
        <v>2.783117E-05</v>
      </c>
    </row>
    <row r="687" spans="1:26" ht="12.75">
      <c r="A687">
        <v>2005</v>
      </c>
      <c r="B687" t="s">
        <v>427</v>
      </c>
      <c r="C687" t="s">
        <v>428</v>
      </c>
      <c r="D687">
        <v>2270011105</v>
      </c>
      <c r="E687" t="s">
        <v>579</v>
      </c>
      <c r="F687" t="s">
        <v>540</v>
      </c>
      <c r="G687">
        <v>500</v>
      </c>
      <c r="H687" t="s">
        <v>566</v>
      </c>
      <c r="I687" t="s">
        <v>432</v>
      </c>
      <c r="J687" t="s">
        <v>433</v>
      </c>
      <c r="K687" t="s">
        <v>434</v>
      </c>
      <c r="L687" t="s">
        <v>437</v>
      </c>
      <c r="M687" t="s">
        <v>10</v>
      </c>
      <c r="N687" t="s">
        <v>10</v>
      </c>
      <c r="O687" t="s">
        <v>10</v>
      </c>
      <c r="P687" s="289">
        <v>1.3236</v>
      </c>
      <c r="Q687" s="289">
        <v>1.089922</v>
      </c>
      <c r="R687" s="289">
        <v>10.06951</v>
      </c>
      <c r="S687" s="289">
        <v>0.0001160903</v>
      </c>
      <c r="T687" s="289">
        <v>0.0004634853</v>
      </c>
      <c r="U687" s="289">
        <v>0.001303409</v>
      </c>
      <c r="V687" s="289">
        <v>0.1106094</v>
      </c>
      <c r="W687" s="289">
        <v>1.01329E-05</v>
      </c>
      <c r="X687" s="289">
        <v>4.483897E-05</v>
      </c>
      <c r="Y687" s="289">
        <v>0</v>
      </c>
      <c r="Z687" s="289">
        <v>1.047464E-05</v>
      </c>
    </row>
    <row r="688" spans="1:26" ht="12.75">
      <c r="A688">
        <v>2005</v>
      </c>
      <c r="B688" t="s">
        <v>427</v>
      </c>
      <c r="C688" t="s">
        <v>428</v>
      </c>
      <c r="D688">
        <v>2270011105</v>
      </c>
      <c r="E688" t="s">
        <v>579</v>
      </c>
      <c r="F688" t="s">
        <v>540</v>
      </c>
      <c r="G688">
        <v>750</v>
      </c>
      <c r="H688" t="s">
        <v>566</v>
      </c>
      <c r="I688" t="s">
        <v>432</v>
      </c>
      <c r="J688" t="s">
        <v>433</v>
      </c>
      <c r="K688" t="s">
        <v>434</v>
      </c>
      <c r="L688" t="s">
        <v>437</v>
      </c>
      <c r="M688" t="s">
        <v>10</v>
      </c>
      <c r="N688" t="s">
        <v>10</v>
      </c>
      <c r="O688" t="s">
        <v>10</v>
      </c>
      <c r="P688" s="289">
        <v>0.6618001</v>
      </c>
      <c r="Q688" s="289">
        <v>0.544961</v>
      </c>
      <c r="R688" s="289">
        <v>11.67441</v>
      </c>
      <c r="S688" s="289">
        <v>0.0001378601</v>
      </c>
      <c r="T688" s="289">
        <v>0.0005372996</v>
      </c>
      <c r="U688" s="289">
        <v>0.001540559</v>
      </c>
      <c r="V688" s="289">
        <v>0.128225</v>
      </c>
      <c r="W688" s="289">
        <v>1.203316E-05</v>
      </c>
      <c r="X688" s="289">
        <v>5.245284E-05</v>
      </c>
      <c r="Y688" s="289">
        <v>0</v>
      </c>
      <c r="Z688" s="289">
        <v>1.243889E-05</v>
      </c>
    </row>
    <row r="689" spans="1:26" ht="12.75">
      <c r="A689">
        <v>2005</v>
      </c>
      <c r="B689" t="s">
        <v>427</v>
      </c>
      <c r="C689" t="s">
        <v>428</v>
      </c>
      <c r="D689">
        <v>2270010005</v>
      </c>
      <c r="E689" t="s">
        <v>552</v>
      </c>
      <c r="F689" t="s">
        <v>540</v>
      </c>
      <c r="G689">
        <v>25</v>
      </c>
      <c r="H689" t="s">
        <v>553</v>
      </c>
      <c r="I689" t="s">
        <v>432</v>
      </c>
      <c r="J689" t="s">
        <v>437</v>
      </c>
      <c r="K689" t="s">
        <v>434</v>
      </c>
      <c r="L689" t="s">
        <v>437</v>
      </c>
      <c r="M689" t="s">
        <v>10</v>
      </c>
      <c r="N689" t="s">
        <v>10</v>
      </c>
      <c r="O689" t="s">
        <v>10</v>
      </c>
      <c r="P689" s="289">
        <v>0</v>
      </c>
      <c r="Q689" s="289">
        <v>0</v>
      </c>
      <c r="R689" s="289">
        <v>0</v>
      </c>
      <c r="S689" s="289">
        <v>0</v>
      </c>
      <c r="T689" s="289">
        <v>0</v>
      </c>
      <c r="U689" s="289">
        <v>0</v>
      </c>
      <c r="V689" s="289">
        <v>0</v>
      </c>
      <c r="W689" s="289">
        <v>0</v>
      </c>
      <c r="X689" s="289">
        <v>0</v>
      </c>
      <c r="Y689" s="289">
        <v>0</v>
      </c>
      <c r="Z689" s="289">
        <v>0</v>
      </c>
    </row>
    <row r="690" spans="1:26" ht="12.75">
      <c r="A690">
        <v>2005</v>
      </c>
      <c r="B690" t="s">
        <v>427</v>
      </c>
      <c r="C690" t="s">
        <v>428</v>
      </c>
      <c r="D690">
        <v>2270010005</v>
      </c>
      <c r="E690" t="s">
        <v>552</v>
      </c>
      <c r="F690" t="s">
        <v>540</v>
      </c>
      <c r="G690">
        <v>120</v>
      </c>
      <c r="H690" t="s">
        <v>553</v>
      </c>
      <c r="I690" t="s">
        <v>432</v>
      </c>
      <c r="J690" t="s">
        <v>437</v>
      </c>
      <c r="K690" t="s">
        <v>434</v>
      </c>
      <c r="L690" t="s">
        <v>437</v>
      </c>
      <c r="M690" t="s">
        <v>10</v>
      </c>
      <c r="N690" t="s">
        <v>10</v>
      </c>
      <c r="O690" t="s">
        <v>10</v>
      </c>
      <c r="P690" s="289">
        <v>0</v>
      </c>
      <c r="Q690" s="289">
        <v>0</v>
      </c>
      <c r="R690" s="289">
        <v>0</v>
      </c>
      <c r="S690" s="289">
        <v>0</v>
      </c>
      <c r="T690" s="289">
        <v>0</v>
      </c>
      <c r="U690" s="289">
        <v>0</v>
      </c>
      <c r="V690" s="289">
        <v>0</v>
      </c>
      <c r="W690" s="289">
        <v>0</v>
      </c>
      <c r="X690" s="289">
        <v>0</v>
      </c>
      <c r="Y690" s="289">
        <v>0</v>
      </c>
      <c r="Z690" s="289">
        <v>0</v>
      </c>
    </row>
    <row r="691" spans="1:26" ht="12.75">
      <c r="A691">
        <v>2005</v>
      </c>
      <c r="B691" t="s">
        <v>427</v>
      </c>
      <c r="C691" t="s">
        <v>428</v>
      </c>
      <c r="D691">
        <v>2270010005</v>
      </c>
      <c r="E691" t="s">
        <v>552</v>
      </c>
      <c r="F691" t="s">
        <v>540</v>
      </c>
      <c r="G691">
        <v>175</v>
      </c>
      <c r="H691" t="s">
        <v>553</v>
      </c>
      <c r="I691" t="s">
        <v>432</v>
      </c>
      <c r="J691" t="s">
        <v>437</v>
      </c>
      <c r="K691" t="s">
        <v>434</v>
      </c>
      <c r="L691" t="s">
        <v>437</v>
      </c>
      <c r="M691" t="s">
        <v>10</v>
      </c>
      <c r="N691" t="s">
        <v>10</v>
      </c>
      <c r="O691" t="s">
        <v>10</v>
      </c>
      <c r="P691" s="289">
        <v>0</v>
      </c>
      <c r="Q691" s="289">
        <v>0</v>
      </c>
      <c r="R691" s="289">
        <v>0</v>
      </c>
      <c r="S691" s="289">
        <v>0</v>
      </c>
      <c r="T691" s="289">
        <v>0</v>
      </c>
      <c r="U691" s="289">
        <v>0</v>
      </c>
      <c r="V691" s="289">
        <v>0</v>
      </c>
      <c r="W691" s="289">
        <v>0</v>
      </c>
      <c r="X691" s="289">
        <v>0</v>
      </c>
      <c r="Y691" s="289">
        <v>0</v>
      </c>
      <c r="Z691" s="289">
        <v>0</v>
      </c>
    </row>
    <row r="692" spans="1:26" ht="12.75">
      <c r="A692">
        <v>2005</v>
      </c>
      <c r="B692" t="s">
        <v>427</v>
      </c>
      <c r="C692" t="s">
        <v>428</v>
      </c>
      <c r="D692">
        <v>2270010005</v>
      </c>
      <c r="E692" t="s">
        <v>552</v>
      </c>
      <c r="F692" t="s">
        <v>540</v>
      </c>
      <c r="G692">
        <v>250</v>
      </c>
      <c r="H692" t="s">
        <v>553</v>
      </c>
      <c r="I692" t="s">
        <v>432</v>
      </c>
      <c r="J692" t="s">
        <v>433</v>
      </c>
      <c r="K692" t="s">
        <v>434</v>
      </c>
      <c r="L692" t="s">
        <v>437</v>
      </c>
      <c r="M692" t="s">
        <v>10</v>
      </c>
      <c r="N692" t="s">
        <v>10</v>
      </c>
      <c r="O692" t="s">
        <v>10</v>
      </c>
      <c r="P692" s="289">
        <v>0</v>
      </c>
      <c r="Q692" s="289">
        <v>0</v>
      </c>
      <c r="R692" s="289">
        <v>0</v>
      </c>
      <c r="S692" s="289">
        <v>0</v>
      </c>
      <c r="T692" s="289">
        <v>0</v>
      </c>
      <c r="U692" s="289">
        <v>0</v>
      </c>
      <c r="V692" s="289">
        <v>0</v>
      </c>
      <c r="W692" s="289">
        <v>0</v>
      </c>
      <c r="X692" s="289">
        <v>0</v>
      </c>
      <c r="Y692" s="289">
        <v>0</v>
      </c>
      <c r="Z692" s="289">
        <v>0</v>
      </c>
    </row>
    <row r="693" spans="1:26" ht="12.75">
      <c r="A693">
        <v>2005</v>
      </c>
      <c r="B693" t="s">
        <v>427</v>
      </c>
      <c r="C693" t="s">
        <v>428</v>
      </c>
      <c r="D693">
        <v>2270010005</v>
      </c>
      <c r="E693" t="s">
        <v>552</v>
      </c>
      <c r="F693" t="s">
        <v>540</v>
      </c>
      <c r="G693">
        <v>500</v>
      </c>
      <c r="H693" t="s">
        <v>553</v>
      </c>
      <c r="I693" t="s">
        <v>432</v>
      </c>
      <c r="J693" t="s">
        <v>433</v>
      </c>
      <c r="K693" t="s">
        <v>434</v>
      </c>
      <c r="L693" t="s">
        <v>437</v>
      </c>
      <c r="M693" t="s">
        <v>10</v>
      </c>
      <c r="N693" t="s">
        <v>10</v>
      </c>
      <c r="O693" t="s">
        <v>10</v>
      </c>
      <c r="P693" s="289">
        <v>0</v>
      </c>
      <c r="Q693" s="289">
        <v>0</v>
      </c>
      <c r="R693" s="289">
        <v>0</v>
      </c>
      <c r="S693" s="289">
        <v>0</v>
      </c>
      <c r="T693" s="289">
        <v>0</v>
      </c>
      <c r="U693" s="289">
        <v>0</v>
      </c>
      <c r="V693" s="289">
        <v>0</v>
      </c>
      <c r="W693" s="289">
        <v>0</v>
      </c>
      <c r="X693" s="289">
        <v>0</v>
      </c>
      <c r="Y693" s="289">
        <v>0</v>
      </c>
      <c r="Z693" s="289">
        <v>0</v>
      </c>
    </row>
    <row r="694" spans="1:26" ht="12.75">
      <c r="A694">
        <v>2005</v>
      </c>
      <c r="B694" t="s">
        <v>427</v>
      </c>
      <c r="C694" t="s">
        <v>428</v>
      </c>
      <c r="D694">
        <v>2270010005</v>
      </c>
      <c r="E694" t="s">
        <v>552</v>
      </c>
      <c r="F694" t="s">
        <v>540</v>
      </c>
      <c r="G694">
        <v>750</v>
      </c>
      <c r="H694" t="s">
        <v>553</v>
      </c>
      <c r="I694" t="s">
        <v>432</v>
      </c>
      <c r="J694" t="s">
        <v>433</v>
      </c>
      <c r="K694" t="s">
        <v>434</v>
      </c>
      <c r="L694" t="s">
        <v>437</v>
      </c>
      <c r="M694" t="s">
        <v>10</v>
      </c>
      <c r="N694" t="s">
        <v>10</v>
      </c>
      <c r="O694" t="s">
        <v>10</v>
      </c>
      <c r="P694" s="289">
        <v>0</v>
      </c>
      <c r="Q694" s="289">
        <v>0</v>
      </c>
      <c r="R694" s="289">
        <v>0</v>
      </c>
      <c r="S694" s="289">
        <v>0</v>
      </c>
      <c r="T694" s="289">
        <v>0</v>
      </c>
      <c r="U694" s="289">
        <v>0</v>
      </c>
      <c r="V694" s="289">
        <v>0</v>
      </c>
      <c r="W694" s="289">
        <v>0</v>
      </c>
      <c r="X694" s="289">
        <v>0</v>
      </c>
      <c r="Y694" s="289">
        <v>0</v>
      </c>
      <c r="Z694" s="289">
        <v>0</v>
      </c>
    </row>
    <row r="695" spans="1:26" ht="12.75">
      <c r="A695">
        <v>2005</v>
      </c>
      <c r="B695" t="s">
        <v>427</v>
      </c>
      <c r="C695" t="s">
        <v>428</v>
      </c>
      <c r="D695">
        <v>2270010005</v>
      </c>
      <c r="E695" t="s">
        <v>552</v>
      </c>
      <c r="F695" t="s">
        <v>540</v>
      </c>
      <c r="G695">
        <v>1000</v>
      </c>
      <c r="H695" t="s">
        <v>553</v>
      </c>
      <c r="I695" t="s">
        <v>432</v>
      </c>
      <c r="J695" t="s">
        <v>433</v>
      </c>
      <c r="K695" t="s">
        <v>434</v>
      </c>
      <c r="L695" t="s">
        <v>437</v>
      </c>
      <c r="M695" t="s">
        <v>10</v>
      </c>
      <c r="N695" t="s">
        <v>10</v>
      </c>
      <c r="O695" t="s">
        <v>10</v>
      </c>
      <c r="P695" s="289">
        <v>0</v>
      </c>
      <c r="Q695" s="289">
        <v>0</v>
      </c>
      <c r="R695" s="289">
        <v>0</v>
      </c>
      <c r="S695" s="289">
        <v>0</v>
      </c>
      <c r="T695" s="289">
        <v>0</v>
      </c>
      <c r="U695" s="289">
        <v>0</v>
      </c>
      <c r="V695" s="289">
        <v>0</v>
      </c>
      <c r="W695" s="289">
        <v>0</v>
      </c>
      <c r="X695" s="289">
        <v>0</v>
      </c>
      <c r="Y695" s="289">
        <v>0</v>
      </c>
      <c r="Z695" s="289">
        <v>0</v>
      </c>
    </row>
    <row r="696" spans="1:26" ht="12.75">
      <c r="A696">
        <v>2005</v>
      </c>
      <c r="B696" t="s">
        <v>427</v>
      </c>
      <c r="C696" t="s">
        <v>428</v>
      </c>
      <c r="D696">
        <v>2270010010</v>
      </c>
      <c r="E696" t="s">
        <v>554</v>
      </c>
      <c r="F696" t="s">
        <v>540</v>
      </c>
      <c r="G696">
        <v>120</v>
      </c>
      <c r="H696" t="s">
        <v>553</v>
      </c>
      <c r="I696" t="s">
        <v>432</v>
      </c>
      <c r="J696" t="s">
        <v>437</v>
      </c>
      <c r="K696" t="s">
        <v>434</v>
      </c>
      <c r="L696" t="s">
        <v>437</v>
      </c>
      <c r="M696" t="s">
        <v>10</v>
      </c>
      <c r="N696" t="s">
        <v>10</v>
      </c>
      <c r="O696" t="s">
        <v>10</v>
      </c>
      <c r="P696" s="289">
        <v>0</v>
      </c>
      <c r="Q696" s="289">
        <v>0</v>
      </c>
      <c r="R696" s="289">
        <v>0</v>
      </c>
      <c r="S696" s="289">
        <v>0</v>
      </c>
      <c r="T696" s="289">
        <v>0</v>
      </c>
      <c r="U696" s="289">
        <v>0</v>
      </c>
      <c r="V696" s="289">
        <v>0</v>
      </c>
      <c r="W696" s="289">
        <v>0</v>
      </c>
      <c r="X696" s="289">
        <v>0</v>
      </c>
      <c r="Y696" s="289">
        <v>0</v>
      </c>
      <c r="Z696" s="289">
        <v>0</v>
      </c>
    </row>
    <row r="697" spans="1:26" ht="12.75">
      <c r="A697">
        <v>2005</v>
      </c>
      <c r="B697" t="s">
        <v>427</v>
      </c>
      <c r="C697" t="s">
        <v>428</v>
      </c>
      <c r="D697">
        <v>2270010010</v>
      </c>
      <c r="E697" t="s">
        <v>554</v>
      </c>
      <c r="F697" t="s">
        <v>540</v>
      </c>
      <c r="G697">
        <v>175</v>
      </c>
      <c r="H697" t="s">
        <v>553</v>
      </c>
      <c r="I697" t="s">
        <v>432</v>
      </c>
      <c r="J697" t="s">
        <v>437</v>
      </c>
      <c r="K697" t="s">
        <v>434</v>
      </c>
      <c r="L697" t="s">
        <v>437</v>
      </c>
      <c r="M697" t="s">
        <v>10</v>
      </c>
      <c r="N697" t="s">
        <v>10</v>
      </c>
      <c r="O697" t="s">
        <v>10</v>
      </c>
      <c r="P697" s="289">
        <v>0</v>
      </c>
      <c r="Q697" s="289">
        <v>0</v>
      </c>
      <c r="R697" s="289">
        <v>0</v>
      </c>
      <c r="S697" s="289">
        <v>0</v>
      </c>
      <c r="T697" s="289">
        <v>0</v>
      </c>
      <c r="U697" s="289">
        <v>0</v>
      </c>
      <c r="V697" s="289">
        <v>0</v>
      </c>
      <c r="W697" s="289">
        <v>0</v>
      </c>
      <c r="X697" s="289">
        <v>0</v>
      </c>
      <c r="Y697" s="289">
        <v>0</v>
      </c>
      <c r="Z697" s="289">
        <v>0</v>
      </c>
    </row>
    <row r="698" spans="1:26" ht="12.75">
      <c r="A698">
        <v>2005</v>
      </c>
      <c r="B698" t="s">
        <v>427</v>
      </c>
      <c r="C698" t="s">
        <v>428</v>
      </c>
      <c r="D698">
        <v>2270010010</v>
      </c>
      <c r="E698" t="s">
        <v>554</v>
      </c>
      <c r="F698" t="s">
        <v>540</v>
      </c>
      <c r="G698">
        <v>250</v>
      </c>
      <c r="H698" t="s">
        <v>553</v>
      </c>
      <c r="I698" t="s">
        <v>432</v>
      </c>
      <c r="J698" t="s">
        <v>433</v>
      </c>
      <c r="K698" t="s">
        <v>434</v>
      </c>
      <c r="L698" t="s">
        <v>437</v>
      </c>
      <c r="M698" t="s">
        <v>10</v>
      </c>
      <c r="N698" t="s">
        <v>10</v>
      </c>
      <c r="O698" t="s">
        <v>10</v>
      </c>
      <c r="P698" s="289">
        <v>0</v>
      </c>
      <c r="Q698" s="289">
        <v>0</v>
      </c>
      <c r="R698" s="289">
        <v>0</v>
      </c>
      <c r="S698" s="289">
        <v>0</v>
      </c>
      <c r="T698" s="289">
        <v>0</v>
      </c>
      <c r="U698" s="289">
        <v>0</v>
      </c>
      <c r="V698" s="289">
        <v>0</v>
      </c>
      <c r="W698" s="289">
        <v>0</v>
      </c>
      <c r="X698" s="289">
        <v>0</v>
      </c>
      <c r="Y698" s="289">
        <v>0</v>
      </c>
      <c r="Z698" s="289">
        <v>0</v>
      </c>
    </row>
    <row r="699" spans="1:26" ht="12.75">
      <c r="A699">
        <v>2005</v>
      </c>
      <c r="B699" t="s">
        <v>427</v>
      </c>
      <c r="C699" t="s">
        <v>428</v>
      </c>
      <c r="D699">
        <v>2270010010</v>
      </c>
      <c r="E699" t="s">
        <v>554</v>
      </c>
      <c r="F699" t="s">
        <v>540</v>
      </c>
      <c r="G699">
        <v>500</v>
      </c>
      <c r="H699" t="s">
        <v>553</v>
      </c>
      <c r="I699" t="s">
        <v>432</v>
      </c>
      <c r="J699" t="s">
        <v>433</v>
      </c>
      <c r="K699" t="s">
        <v>434</v>
      </c>
      <c r="L699" t="s">
        <v>437</v>
      </c>
      <c r="M699" t="s">
        <v>10</v>
      </c>
      <c r="N699" t="s">
        <v>10</v>
      </c>
      <c r="O699" t="s">
        <v>10</v>
      </c>
      <c r="P699" s="289">
        <v>0</v>
      </c>
      <c r="Q699" s="289">
        <v>0</v>
      </c>
      <c r="R699" s="289">
        <v>0</v>
      </c>
      <c r="S699" s="289">
        <v>0</v>
      </c>
      <c r="T699" s="289">
        <v>0</v>
      </c>
      <c r="U699" s="289">
        <v>0</v>
      </c>
      <c r="V699" s="289">
        <v>0</v>
      </c>
      <c r="W699" s="289">
        <v>0</v>
      </c>
      <c r="X699" s="289">
        <v>0</v>
      </c>
      <c r="Y699" s="289">
        <v>0</v>
      </c>
      <c r="Z699" s="289">
        <v>0</v>
      </c>
    </row>
    <row r="700" spans="1:26" ht="12.75">
      <c r="A700">
        <v>2005</v>
      </c>
      <c r="B700" t="s">
        <v>427</v>
      </c>
      <c r="C700" t="s">
        <v>428</v>
      </c>
      <c r="D700">
        <v>2270010010</v>
      </c>
      <c r="E700" t="s">
        <v>554</v>
      </c>
      <c r="F700" t="s">
        <v>540</v>
      </c>
      <c r="G700">
        <v>9999</v>
      </c>
      <c r="H700" t="s">
        <v>553</v>
      </c>
      <c r="I700" t="s">
        <v>432</v>
      </c>
      <c r="J700" t="s">
        <v>433</v>
      </c>
      <c r="K700" t="s">
        <v>434</v>
      </c>
      <c r="L700" t="s">
        <v>437</v>
      </c>
      <c r="M700" t="s">
        <v>10</v>
      </c>
      <c r="N700" t="s">
        <v>10</v>
      </c>
      <c r="O700" t="s">
        <v>10</v>
      </c>
      <c r="P700" s="289">
        <v>0</v>
      </c>
      <c r="Q700" s="289">
        <v>0</v>
      </c>
      <c r="R700" s="289">
        <v>0</v>
      </c>
      <c r="S700" s="289">
        <v>0</v>
      </c>
      <c r="T700" s="289">
        <v>0</v>
      </c>
      <c r="U700" s="289">
        <v>0</v>
      </c>
      <c r="V700" s="289">
        <v>0</v>
      </c>
      <c r="W700" s="289">
        <v>0</v>
      </c>
      <c r="X700" s="289">
        <v>0</v>
      </c>
      <c r="Y700" s="289">
        <v>0</v>
      </c>
      <c r="Z700" s="289">
        <v>0</v>
      </c>
    </row>
    <row r="701" spans="1:26" ht="12.75">
      <c r="A701">
        <v>2005</v>
      </c>
      <c r="B701" t="s">
        <v>427</v>
      </c>
      <c r="C701" t="s">
        <v>428</v>
      </c>
      <c r="D701">
        <v>2270010015</v>
      </c>
      <c r="E701" t="s">
        <v>555</v>
      </c>
      <c r="F701" t="s">
        <v>540</v>
      </c>
      <c r="G701">
        <v>120</v>
      </c>
      <c r="H701" t="s">
        <v>553</v>
      </c>
      <c r="I701" t="s">
        <v>432</v>
      </c>
      <c r="J701" t="s">
        <v>437</v>
      </c>
      <c r="K701" t="s">
        <v>434</v>
      </c>
      <c r="L701" t="s">
        <v>437</v>
      </c>
      <c r="M701" t="s">
        <v>10</v>
      </c>
      <c r="N701" t="s">
        <v>10</v>
      </c>
      <c r="O701" t="s">
        <v>10</v>
      </c>
      <c r="P701" s="289">
        <v>0</v>
      </c>
      <c r="Q701" s="289">
        <v>0</v>
      </c>
      <c r="R701" s="289">
        <v>0</v>
      </c>
      <c r="S701" s="289">
        <v>0</v>
      </c>
      <c r="T701" s="289">
        <v>0</v>
      </c>
      <c r="U701" s="289">
        <v>0</v>
      </c>
      <c r="V701" s="289">
        <v>0</v>
      </c>
      <c r="W701" s="289">
        <v>0</v>
      </c>
      <c r="X701" s="289">
        <v>0</v>
      </c>
      <c r="Y701" s="289">
        <v>0</v>
      </c>
      <c r="Z701" s="289">
        <v>0</v>
      </c>
    </row>
    <row r="702" spans="1:26" ht="12.75">
      <c r="A702">
        <v>2005</v>
      </c>
      <c r="B702" t="s">
        <v>427</v>
      </c>
      <c r="C702" t="s">
        <v>428</v>
      </c>
      <c r="D702">
        <v>2270010015</v>
      </c>
      <c r="E702" t="s">
        <v>555</v>
      </c>
      <c r="F702" t="s">
        <v>540</v>
      </c>
      <c r="G702">
        <v>175</v>
      </c>
      <c r="H702" t="s">
        <v>553</v>
      </c>
      <c r="I702" t="s">
        <v>432</v>
      </c>
      <c r="J702" t="s">
        <v>437</v>
      </c>
      <c r="K702" t="s">
        <v>434</v>
      </c>
      <c r="L702" t="s">
        <v>437</v>
      </c>
      <c r="M702" t="s">
        <v>10</v>
      </c>
      <c r="N702" t="s">
        <v>10</v>
      </c>
      <c r="O702" t="s">
        <v>10</v>
      </c>
      <c r="P702" s="289">
        <v>0</v>
      </c>
      <c r="Q702" s="289">
        <v>0</v>
      </c>
      <c r="R702" s="289">
        <v>0</v>
      </c>
      <c r="S702" s="289">
        <v>0</v>
      </c>
      <c r="T702" s="289">
        <v>0</v>
      </c>
      <c r="U702" s="289">
        <v>0</v>
      </c>
      <c r="V702" s="289">
        <v>0</v>
      </c>
      <c r="W702" s="289">
        <v>0</v>
      </c>
      <c r="X702" s="289">
        <v>0</v>
      </c>
      <c r="Y702" s="289">
        <v>0</v>
      </c>
      <c r="Z702" s="289">
        <v>0</v>
      </c>
    </row>
    <row r="703" spans="1:26" ht="12.75">
      <c r="A703">
        <v>2005</v>
      </c>
      <c r="B703" t="s">
        <v>427</v>
      </c>
      <c r="C703" t="s">
        <v>428</v>
      </c>
      <c r="D703">
        <v>2270010015</v>
      </c>
      <c r="E703" t="s">
        <v>555</v>
      </c>
      <c r="F703" t="s">
        <v>540</v>
      </c>
      <c r="G703">
        <v>250</v>
      </c>
      <c r="H703" t="s">
        <v>553</v>
      </c>
      <c r="I703" t="s">
        <v>432</v>
      </c>
      <c r="J703" t="s">
        <v>433</v>
      </c>
      <c r="K703" t="s">
        <v>434</v>
      </c>
      <c r="L703" t="s">
        <v>437</v>
      </c>
      <c r="M703" t="s">
        <v>10</v>
      </c>
      <c r="N703" t="s">
        <v>10</v>
      </c>
      <c r="O703" t="s">
        <v>10</v>
      </c>
      <c r="P703" s="289">
        <v>0</v>
      </c>
      <c r="Q703" s="289">
        <v>0</v>
      </c>
      <c r="R703" s="289">
        <v>0</v>
      </c>
      <c r="S703" s="289">
        <v>0</v>
      </c>
      <c r="T703" s="289">
        <v>0</v>
      </c>
      <c r="U703" s="289">
        <v>0</v>
      </c>
      <c r="V703" s="289">
        <v>0</v>
      </c>
      <c r="W703" s="289">
        <v>0</v>
      </c>
      <c r="X703" s="289">
        <v>0</v>
      </c>
      <c r="Y703" s="289">
        <v>0</v>
      </c>
      <c r="Z703" s="289">
        <v>0</v>
      </c>
    </row>
    <row r="704" spans="1:26" ht="12.75">
      <c r="A704">
        <v>2005</v>
      </c>
      <c r="B704" t="s">
        <v>427</v>
      </c>
      <c r="C704" t="s">
        <v>428</v>
      </c>
      <c r="D704">
        <v>2270010015</v>
      </c>
      <c r="E704" t="s">
        <v>555</v>
      </c>
      <c r="F704" t="s">
        <v>540</v>
      </c>
      <c r="G704">
        <v>500</v>
      </c>
      <c r="H704" t="s">
        <v>553</v>
      </c>
      <c r="I704" t="s">
        <v>432</v>
      </c>
      <c r="J704" t="s">
        <v>433</v>
      </c>
      <c r="K704" t="s">
        <v>434</v>
      </c>
      <c r="L704" t="s">
        <v>437</v>
      </c>
      <c r="M704" t="s">
        <v>10</v>
      </c>
      <c r="N704" t="s">
        <v>10</v>
      </c>
      <c r="O704" t="s">
        <v>10</v>
      </c>
      <c r="P704" s="289">
        <v>0</v>
      </c>
      <c r="Q704" s="289">
        <v>0</v>
      </c>
      <c r="R704" s="289">
        <v>0</v>
      </c>
      <c r="S704" s="289">
        <v>0</v>
      </c>
      <c r="T704" s="289">
        <v>0</v>
      </c>
      <c r="U704" s="289">
        <v>0</v>
      </c>
      <c r="V704" s="289">
        <v>0</v>
      </c>
      <c r="W704" s="289">
        <v>0</v>
      </c>
      <c r="X704" s="289">
        <v>0</v>
      </c>
      <c r="Y704" s="289">
        <v>0</v>
      </c>
      <c r="Z704" s="289">
        <v>0</v>
      </c>
    </row>
    <row r="705" spans="1:26" ht="12.75">
      <c r="A705">
        <v>2005</v>
      </c>
      <c r="B705" t="s">
        <v>427</v>
      </c>
      <c r="C705" t="s">
        <v>428</v>
      </c>
      <c r="D705">
        <v>2270010015</v>
      </c>
      <c r="E705" t="s">
        <v>555</v>
      </c>
      <c r="F705" t="s">
        <v>540</v>
      </c>
      <c r="G705">
        <v>750</v>
      </c>
      <c r="H705" t="s">
        <v>553</v>
      </c>
      <c r="I705" t="s">
        <v>432</v>
      </c>
      <c r="J705" t="s">
        <v>433</v>
      </c>
      <c r="K705" t="s">
        <v>434</v>
      </c>
      <c r="L705" t="s">
        <v>437</v>
      </c>
      <c r="M705" t="s">
        <v>10</v>
      </c>
      <c r="N705" t="s">
        <v>10</v>
      </c>
      <c r="O705" t="s">
        <v>10</v>
      </c>
      <c r="P705" s="289">
        <v>0</v>
      </c>
      <c r="Q705" s="289">
        <v>0</v>
      </c>
      <c r="R705" s="289">
        <v>0</v>
      </c>
      <c r="S705" s="289">
        <v>0</v>
      </c>
      <c r="T705" s="289">
        <v>0</v>
      </c>
      <c r="U705" s="289">
        <v>0</v>
      </c>
      <c r="V705" s="289">
        <v>0</v>
      </c>
      <c r="W705" s="289">
        <v>0</v>
      </c>
      <c r="X705" s="289">
        <v>0</v>
      </c>
      <c r="Y705" s="289">
        <v>0</v>
      </c>
      <c r="Z705" s="289">
        <v>0</v>
      </c>
    </row>
    <row r="706" spans="1:26" ht="12.75">
      <c r="A706">
        <v>2005</v>
      </c>
      <c r="B706" t="s">
        <v>427</v>
      </c>
      <c r="C706" t="s">
        <v>428</v>
      </c>
      <c r="D706">
        <v>2270010015</v>
      </c>
      <c r="E706" t="s">
        <v>555</v>
      </c>
      <c r="F706" t="s">
        <v>540</v>
      </c>
      <c r="G706">
        <v>9999</v>
      </c>
      <c r="H706" t="s">
        <v>553</v>
      </c>
      <c r="I706" t="s">
        <v>432</v>
      </c>
      <c r="J706" t="s">
        <v>433</v>
      </c>
      <c r="K706" t="s">
        <v>434</v>
      </c>
      <c r="L706" t="s">
        <v>437</v>
      </c>
      <c r="M706" t="s">
        <v>10</v>
      </c>
      <c r="N706" t="s">
        <v>10</v>
      </c>
      <c r="O706" t="s">
        <v>10</v>
      </c>
      <c r="P706" s="289">
        <v>0</v>
      </c>
      <c r="Q706" s="289">
        <v>0</v>
      </c>
      <c r="R706" s="289">
        <v>0</v>
      </c>
      <c r="S706" s="289">
        <v>0</v>
      </c>
      <c r="T706" s="289">
        <v>0</v>
      </c>
      <c r="U706" s="289">
        <v>0</v>
      </c>
      <c r="V706" s="289">
        <v>0</v>
      </c>
      <c r="W706" s="289">
        <v>0</v>
      </c>
      <c r="X706" s="289">
        <v>0</v>
      </c>
      <c r="Y706" s="289">
        <v>0</v>
      </c>
      <c r="Z706" s="289">
        <v>0</v>
      </c>
    </row>
    <row r="707" spans="1:26" ht="12.75">
      <c r="A707">
        <v>2005</v>
      </c>
      <c r="B707" t="s">
        <v>427</v>
      </c>
      <c r="C707" t="s">
        <v>428</v>
      </c>
      <c r="D707">
        <v>2270010020</v>
      </c>
      <c r="E707" t="s">
        <v>556</v>
      </c>
      <c r="F707" t="s">
        <v>540</v>
      </c>
      <c r="G707">
        <v>120</v>
      </c>
      <c r="H707" t="s">
        <v>553</v>
      </c>
      <c r="I707" t="s">
        <v>432</v>
      </c>
      <c r="J707" t="s">
        <v>437</v>
      </c>
      <c r="K707" t="s">
        <v>434</v>
      </c>
      <c r="L707" t="s">
        <v>437</v>
      </c>
      <c r="M707" t="s">
        <v>10</v>
      </c>
      <c r="N707" t="s">
        <v>10</v>
      </c>
      <c r="O707" t="s">
        <v>10</v>
      </c>
      <c r="P707" s="289">
        <v>0</v>
      </c>
      <c r="Q707" s="289">
        <v>0</v>
      </c>
      <c r="R707" s="289">
        <v>0</v>
      </c>
      <c r="S707" s="289">
        <v>0</v>
      </c>
      <c r="T707" s="289">
        <v>0</v>
      </c>
      <c r="U707" s="289">
        <v>0</v>
      </c>
      <c r="V707" s="289">
        <v>0</v>
      </c>
      <c r="W707" s="289">
        <v>0</v>
      </c>
      <c r="X707" s="289">
        <v>0</v>
      </c>
      <c r="Y707" s="289">
        <v>0</v>
      </c>
      <c r="Z707" s="289">
        <v>0</v>
      </c>
    </row>
    <row r="708" spans="1:26" ht="12.75">
      <c r="A708">
        <v>2005</v>
      </c>
      <c r="B708" t="s">
        <v>427</v>
      </c>
      <c r="C708" t="s">
        <v>428</v>
      </c>
      <c r="D708">
        <v>2270010020</v>
      </c>
      <c r="E708" t="s">
        <v>556</v>
      </c>
      <c r="F708" t="s">
        <v>540</v>
      </c>
      <c r="G708">
        <v>175</v>
      </c>
      <c r="H708" t="s">
        <v>553</v>
      </c>
      <c r="I708" t="s">
        <v>432</v>
      </c>
      <c r="J708" t="s">
        <v>437</v>
      </c>
      <c r="K708" t="s">
        <v>434</v>
      </c>
      <c r="L708" t="s">
        <v>437</v>
      </c>
      <c r="M708" t="s">
        <v>10</v>
      </c>
      <c r="N708" t="s">
        <v>10</v>
      </c>
      <c r="O708" t="s">
        <v>10</v>
      </c>
      <c r="P708" s="289">
        <v>0</v>
      </c>
      <c r="Q708" s="289">
        <v>0</v>
      </c>
      <c r="R708" s="289">
        <v>0</v>
      </c>
      <c r="S708" s="289">
        <v>0</v>
      </c>
      <c r="T708" s="289">
        <v>0</v>
      </c>
      <c r="U708" s="289">
        <v>0</v>
      </c>
      <c r="V708" s="289">
        <v>0</v>
      </c>
      <c r="W708" s="289">
        <v>0</v>
      </c>
      <c r="X708" s="289">
        <v>0</v>
      </c>
      <c r="Y708" s="289">
        <v>0</v>
      </c>
      <c r="Z708" s="289">
        <v>0</v>
      </c>
    </row>
    <row r="709" spans="1:26" ht="12.75">
      <c r="A709">
        <v>2005</v>
      </c>
      <c r="B709" t="s">
        <v>427</v>
      </c>
      <c r="C709" t="s">
        <v>428</v>
      </c>
      <c r="D709">
        <v>2270010020</v>
      </c>
      <c r="E709" t="s">
        <v>556</v>
      </c>
      <c r="F709" t="s">
        <v>540</v>
      </c>
      <c r="G709">
        <v>250</v>
      </c>
      <c r="H709" t="s">
        <v>553</v>
      </c>
      <c r="I709" t="s">
        <v>432</v>
      </c>
      <c r="J709" t="s">
        <v>433</v>
      </c>
      <c r="K709" t="s">
        <v>434</v>
      </c>
      <c r="L709" t="s">
        <v>437</v>
      </c>
      <c r="M709" t="s">
        <v>10</v>
      </c>
      <c r="N709" t="s">
        <v>10</v>
      </c>
      <c r="O709" t="s">
        <v>10</v>
      </c>
      <c r="P709" s="289">
        <v>0</v>
      </c>
      <c r="Q709" s="289">
        <v>0</v>
      </c>
      <c r="R709" s="289">
        <v>0</v>
      </c>
      <c r="S709" s="289">
        <v>0</v>
      </c>
      <c r="T709" s="289">
        <v>0</v>
      </c>
      <c r="U709" s="289">
        <v>0</v>
      </c>
      <c r="V709" s="289">
        <v>0</v>
      </c>
      <c r="W709" s="289">
        <v>0</v>
      </c>
      <c r="X709" s="289">
        <v>0</v>
      </c>
      <c r="Y709" s="289">
        <v>0</v>
      </c>
      <c r="Z709" s="289">
        <v>0</v>
      </c>
    </row>
    <row r="710" spans="1:26" ht="12.75">
      <c r="A710">
        <v>2005</v>
      </c>
      <c r="B710" t="s">
        <v>427</v>
      </c>
      <c r="C710" t="s">
        <v>428</v>
      </c>
      <c r="D710">
        <v>2270010020</v>
      </c>
      <c r="E710" t="s">
        <v>556</v>
      </c>
      <c r="F710" t="s">
        <v>540</v>
      </c>
      <c r="G710">
        <v>500</v>
      </c>
      <c r="H710" t="s">
        <v>553</v>
      </c>
      <c r="I710" t="s">
        <v>432</v>
      </c>
      <c r="J710" t="s">
        <v>433</v>
      </c>
      <c r="K710" t="s">
        <v>434</v>
      </c>
      <c r="L710" t="s">
        <v>437</v>
      </c>
      <c r="M710" t="s">
        <v>10</v>
      </c>
      <c r="N710" t="s">
        <v>10</v>
      </c>
      <c r="O710" t="s">
        <v>10</v>
      </c>
      <c r="P710" s="289">
        <v>0</v>
      </c>
      <c r="Q710" s="289">
        <v>0</v>
      </c>
      <c r="R710" s="289">
        <v>0</v>
      </c>
      <c r="S710" s="289">
        <v>0</v>
      </c>
      <c r="T710" s="289">
        <v>0</v>
      </c>
      <c r="U710" s="289">
        <v>0</v>
      </c>
      <c r="V710" s="289">
        <v>0</v>
      </c>
      <c r="W710" s="289">
        <v>0</v>
      </c>
      <c r="X710" s="289">
        <v>0</v>
      </c>
      <c r="Y710" s="289">
        <v>0</v>
      </c>
      <c r="Z710" s="289">
        <v>0</v>
      </c>
    </row>
    <row r="711" spans="1:26" ht="12.75">
      <c r="A711">
        <v>2005</v>
      </c>
      <c r="B711" t="s">
        <v>427</v>
      </c>
      <c r="C711" t="s">
        <v>428</v>
      </c>
      <c r="D711">
        <v>2270010025</v>
      </c>
      <c r="E711" t="s">
        <v>557</v>
      </c>
      <c r="F711" t="s">
        <v>540</v>
      </c>
      <c r="G711">
        <v>120</v>
      </c>
      <c r="H711" t="s">
        <v>553</v>
      </c>
      <c r="I711" t="s">
        <v>432</v>
      </c>
      <c r="J711" t="s">
        <v>437</v>
      </c>
      <c r="K711" t="s">
        <v>434</v>
      </c>
      <c r="L711" t="s">
        <v>437</v>
      </c>
      <c r="M711" t="s">
        <v>10</v>
      </c>
      <c r="N711" t="s">
        <v>10</v>
      </c>
      <c r="O711" t="s">
        <v>10</v>
      </c>
      <c r="P711" s="289">
        <v>0</v>
      </c>
      <c r="Q711" s="289">
        <v>0</v>
      </c>
      <c r="R711" s="289">
        <v>0</v>
      </c>
      <c r="S711" s="289">
        <v>0</v>
      </c>
      <c r="T711" s="289">
        <v>0</v>
      </c>
      <c r="U711" s="289">
        <v>0</v>
      </c>
      <c r="V711" s="289">
        <v>0</v>
      </c>
      <c r="W711" s="289">
        <v>0</v>
      </c>
      <c r="X711" s="289">
        <v>0</v>
      </c>
      <c r="Y711" s="289">
        <v>0</v>
      </c>
      <c r="Z711" s="289">
        <v>0</v>
      </c>
    </row>
    <row r="712" spans="1:26" ht="12.75">
      <c r="A712">
        <v>2005</v>
      </c>
      <c r="B712" t="s">
        <v>427</v>
      </c>
      <c r="C712" t="s">
        <v>428</v>
      </c>
      <c r="D712">
        <v>2270010030</v>
      </c>
      <c r="E712" t="s">
        <v>558</v>
      </c>
      <c r="F712" t="s">
        <v>540</v>
      </c>
      <c r="G712">
        <v>120</v>
      </c>
      <c r="H712" t="s">
        <v>553</v>
      </c>
      <c r="I712" t="s">
        <v>432</v>
      </c>
      <c r="J712" t="s">
        <v>437</v>
      </c>
      <c r="K712" t="s">
        <v>434</v>
      </c>
      <c r="L712" t="s">
        <v>437</v>
      </c>
      <c r="M712" t="s">
        <v>10</v>
      </c>
      <c r="N712" t="s">
        <v>10</v>
      </c>
      <c r="O712" t="s">
        <v>10</v>
      </c>
      <c r="P712" s="289">
        <v>0</v>
      </c>
      <c r="Q712" s="289">
        <v>0</v>
      </c>
      <c r="R712" s="289">
        <v>0</v>
      </c>
      <c r="S712" s="289">
        <v>0</v>
      </c>
      <c r="T712" s="289">
        <v>0</v>
      </c>
      <c r="U712" s="289">
        <v>0</v>
      </c>
      <c r="V712" s="289">
        <v>0</v>
      </c>
      <c r="W712" s="289">
        <v>0</v>
      </c>
      <c r="X712" s="289">
        <v>0</v>
      </c>
      <c r="Y712" s="289">
        <v>0</v>
      </c>
      <c r="Z712" s="289">
        <v>0</v>
      </c>
    </row>
    <row r="713" spans="1:26" ht="12.75">
      <c r="A713">
        <v>2005</v>
      </c>
      <c r="B713" t="s">
        <v>427</v>
      </c>
      <c r="C713" t="s">
        <v>428</v>
      </c>
      <c r="D713">
        <v>2270010030</v>
      </c>
      <c r="E713" t="s">
        <v>558</v>
      </c>
      <c r="F713" t="s">
        <v>540</v>
      </c>
      <c r="G713">
        <v>175</v>
      </c>
      <c r="H713" t="s">
        <v>553</v>
      </c>
      <c r="I713" t="s">
        <v>432</v>
      </c>
      <c r="J713" t="s">
        <v>437</v>
      </c>
      <c r="K713" t="s">
        <v>434</v>
      </c>
      <c r="L713" t="s">
        <v>437</v>
      </c>
      <c r="M713" t="s">
        <v>10</v>
      </c>
      <c r="N713" t="s">
        <v>10</v>
      </c>
      <c r="O713" t="s">
        <v>10</v>
      </c>
      <c r="P713" s="289">
        <v>0</v>
      </c>
      <c r="Q713" s="289">
        <v>0</v>
      </c>
      <c r="R713" s="289">
        <v>0</v>
      </c>
      <c r="S713" s="289">
        <v>0</v>
      </c>
      <c r="T713" s="289">
        <v>0</v>
      </c>
      <c r="U713" s="289">
        <v>0</v>
      </c>
      <c r="V713" s="289">
        <v>0</v>
      </c>
      <c r="W713" s="289">
        <v>0</v>
      </c>
      <c r="X713" s="289">
        <v>0</v>
      </c>
      <c r="Y713" s="289">
        <v>0</v>
      </c>
      <c r="Z713" s="289">
        <v>0</v>
      </c>
    </row>
    <row r="714" spans="1:26" ht="12.75">
      <c r="A714">
        <v>2005</v>
      </c>
      <c r="B714" t="s">
        <v>427</v>
      </c>
      <c r="C714" t="s">
        <v>428</v>
      </c>
      <c r="D714">
        <v>2270010030</v>
      </c>
      <c r="E714" t="s">
        <v>558</v>
      </c>
      <c r="F714" t="s">
        <v>540</v>
      </c>
      <c r="G714">
        <v>250</v>
      </c>
      <c r="H714" t="s">
        <v>553</v>
      </c>
      <c r="I714" t="s">
        <v>432</v>
      </c>
      <c r="J714" t="s">
        <v>433</v>
      </c>
      <c r="K714" t="s">
        <v>434</v>
      </c>
      <c r="L714" t="s">
        <v>437</v>
      </c>
      <c r="M714" t="s">
        <v>10</v>
      </c>
      <c r="N714" t="s">
        <v>10</v>
      </c>
      <c r="O714" t="s">
        <v>10</v>
      </c>
      <c r="P714" s="289">
        <v>0</v>
      </c>
      <c r="Q714" s="289">
        <v>0</v>
      </c>
      <c r="R714" s="289">
        <v>0</v>
      </c>
      <c r="S714" s="289">
        <v>0</v>
      </c>
      <c r="T714" s="289">
        <v>0</v>
      </c>
      <c r="U714" s="289">
        <v>0</v>
      </c>
      <c r="V714" s="289">
        <v>0</v>
      </c>
      <c r="W714" s="289">
        <v>0</v>
      </c>
      <c r="X714" s="289">
        <v>0</v>
      </c>
      <c r="Y714" s="289">
        <v>0</v>
      </c>
      <c r="Z714" s="289">
        <v>0</v>
      </c>
    </row>
    <row r="715" spans="1:26" ht="12.75">
      <c r="A715">
        <v>2005</v>
      </c>
      <c r="B715" t="s">
        <v>427</v>
      </c>
      <c r="C715" t="s">
        <v>428</v>
      </c>
      <c r="D715">
        <v>2270010030</v>
      </c>
      <c r="E715" t="s">
        <v>558</v>
      </c>
      <c r="F715" t="s">
        <v>540</v>
      </c>
      <c r="G715">
        <v>750</v>
      </c>
      <c r="H715" t="s">
        <v>553</v>
      </c>
      <c r="I715" t="s">
        <v>432</v>
      </c>
      <c r="J715" t="s">
        <v>433</v>
      </c>
      <c r="K715" t="s">
        <v>434</v>
      </c>
      <c r="L715" t="s">
        <v>437</v>
      </c>
      <c r="M715" t="s">
        <v>10</v>
      </c>
      <c r="N715" t="s">
        <v>10</v>
      </c>
      <c r="O715" t="s">
        <v>10</v>
      </c>
      <c r="P715" s="289">
        <v>0</v>
      </c>
      <c r="Q715" s="289">
        <v>0</v>
      </c>
      <c r="R715" s="289">
        <v>0</v>
      </c>
      <c r="S715" s="289">
        <v>0</v>
      </c>
      <c r="T715" s="289">
        <v>0</v>
      </c>
      <c r="U715" s="289">
        <v>0</v>
      </c>
      <c r="V715" s="289">
        <v>0</v>
      </c>
      <c r="W715" s="289">
        <v>0</v>
      </c>
      <c r="X715" s="289">
        <v>0</v>
      </c>
      <c r="Y715" s="289">
        <v>0</v>
      </c>
      <c r="Z715" s="289">
        <v>0</v>
      </c>
    </row>
    <row r="716" spans="1:26" ht="12.75">
      <c r="A716">
        <v>2005</v>
      </c>
      <c r="B716" t="s">
        <v>427</v>
      </c>
      <c r="C716" t="s">
        <v>428</v>
      </c>
      <c r="D716">
        <v>2270010030</v>
      </c>
      <c r="E716" t="s">
        <v>558</v>
      </c>
      <c r="F716" t="s">
        <v>540</v>
      </c>
      <c r="G716">
        <v>1000</v>
      </c>
      <c r="H716" t="s">
        <v>553</v>
      </c>
      <c r="I716" t="s">
        <v>432</v>
      </c>
      <c r="J716" t="s">
        <v>433</v>
      </c>
      <c r="K716" t="s">
        <v>434</v>
      </c>
      <c r="L716" t="s">
        <v>437</v>
      </c>
      <c r="M716" t="s">
        <v>10</v>
      </c>
      <c r="N716" t="s">
        <v>10</v>
      </c>
      <c r="O716" t="s">
        <v>10</v>
      </c>
      <c r="P716" s="289">
        <v>0</v>
      </c>
      <c r="Q716" s="289">
        <v>0</v>
      </c>
      <c r="R716" s="289">
        <v>0</v>
      </c>
      <c r="S716" s="289">
        <v>0</v>
      </c>
      <c r="T716" s="289">
        <v>0</v>
      </c>
      <c r="U716" s="289">
        <v>0</v>
      </c>
      <c r="V716" s="289">
        <v>0</v>
      </c>
      <c r="W716" s="289">
        <v>0</v>
      </c>
      <c r="X716" s="289">
        <v>0</v>
      </c>
      <c r="Y716" s="289">
        <v>0</v>
      </c>
      <c r="Z716" s="289">
        <v>0</v>
      </c>
    </row>
    <row r="717" spans="1:26" ht="12.75">
      <c r="A717">
        <v>2005</v>
      </c>
      <c r="B717" t="s">
        <v>427</v>
      </c>
      <c r="C717" t="s">
        <v>428</v>
      </c>
      <c r="D717">
        <v>2270010035</v>
      </c>
      <c r="E717" t="s">
        <v>559</v>
      </c>
      <c r="F717" t="s">
        <v>540</v>
      </c>
      <c r="G717">
        <v>120</v>
      </c>
      <c r="H717" t="s">
        <v>553</v>
      </c>
      <c r="I717" t="s">
        <v>432</v>
      </c>
      <c r="J717" t="s">
        <v>437</v>
      </c>
      <c r="K717" t="s">
        <v>434</v>
      </c>
      <c r="L717" t="s">
        <v>437</v>
      </c>
      <c r="M717" t="s">
        <v>10</v>
      </c>
      <c r="N717" t="s">
        <v>10</v>
      </c>
      <c r="O717" t="s">
        <v>10</v>
      </c>
      <c r="P717" s="289">
        <v>0</v>
      </c>
      <c r="Q717" s="289">
        <v>0</v>
      </c>
      <c r="R717" s="289">
        <v>0</v>
      </c>
      <c r="S717" s="289">
        <v>0</v>
      </c>
      <c r="T717" s="289">
        <v>0</v>
      </c>
      <c r="U717" s="289">
        <v>0</v>
      </c>
      <c r="V717" s="289">
        <v>0</v>
      </c>
      <c r="W717" s="289">
        <v>0</v>
      </c>
      <c r="X717" s="289">
        <v>0</v>
      </c>
      <c r="Y717" s="289">
        <v>0</v>
      </c>
      <c r="Z717" s="289">
        <v>0</v>
      </c>
    </row>
    <row r="718" spans="1:26" ht="12.75">
      <c r="A718">
        <v>2005</v>
      </c>
      <c r="B718" t="s">
        <v>427</v>
      </c>
      <c r="C718" t="s">
        <v>428</v>
      </c>
      <c r="D718">
        <v>2270010035</v>
      </c>
      <c r="E718" t="s">
        <v>559</v>
      </c>
      <c r="F718" t="s">
        <v>540</v>
      </c>
      <c r="G718">
        <v>175</v>
      </c>
      <c r="H718" t="s">
        <v>553</v>
      </c>
      <c r="I718" t="s">
        <v>432</v>
      </c>
      <c r="J718" t="s">
        <v>437</v>
      </c>
      <c r="K718" t="s">
        <v>434</v>
      </c>
      <c r="L718" t="s">
        <v>437</v>
      </c>
      <c r="M718" t="s">
        <v>10</v>
      </c>
      <c r="N718" t="s">
        <v>10</v>
      </c>
      <c r="O718" t="s">
        <v>10</v>
      </c>
      <c r="P718" s="289">
        <v>0</v>
      </c>
      <c r="Q718" s="289">
        <v>0</v>
      </c>
      <c r="R718" s="289">
        <v>0</v>
      </c>
      <c r="S718" s="289">
        <v>0</v>
      </c>
      <c r="T718" s="289">
        <v>0</v>
      </c>
      <c r="U718" s="289">
        <v>0</v>
      </c>
      <c r="V718" s="289">
        <v>0</v>
      </c>
      <c r="W718" s="289">
        <v>0</v>
      </c>
      <c r="X718" s="289">
        <v>0</v>
      </c>
      <c r="Y718" s="289">
        <v>0</v>
      </c>
      <c r="Z718" s="289">
        <v>0</v>
      </c>
    </row>
    <row r="719" spans="1:26" ht="12.75">
      <c r="A719">
        <v>2005</v>
      </c>
      <c r="B719" t="s">
        <v>427</v>
      </c>
      <c r="C719" t="s">
        <v>428</v>
      </c>
      <c r="D719">
        <v>2270010035</v>
      </c>
      <c r="E719" t="s">
        <v>559</v>
      </c>
      <c r="F719" t="s">
        <v>540</v>
      </c>
      <c r="G719">
        <v>250</v>
      </c>
      <c r="H719" t="s">
        <v>553</v>
      </c>
      <c r="I719" t="s">
        <v>432</v>
      </c>
      <c r="J719" t="s">
        <v>433</v>
      </c>
      <c r="K719" t="s">
        <v>434</v>
      </c>
      <c r="L719" t="s">
        <v>437</v>
      </c>
      <c r="M719" t="s">
        <v>10</v>
      </c>
      <c r="N719" t="s">
        <v>10</v>
      </c>
      <c r="O719" t="s">
        <v>10</v>
      </c>
      <c r="P719" s="289">
        <v>0</v>
      </c>
      <c r="Q719" s="289">
        <v>0</v>
      </c>
      <c r="R719" s="289">
        <v>0</v>
      </c>
      <c r="S719" s="289">
        <v>0</v>
      </c>
      <c r="T719" s="289">
        <v>0</v>
      </c>
      <c r="U719" s="289">
        <v>0</v>
      </c>
      <c r="V719" s="289">
        <v>0</v>
      </c>
      <c r="W719" s="289">
        <v>0</v>
      </c>
      <c r="X719" s="289">
        <v>0</v>
      </c>
      <c r="Y719" s="289">
        <v>0</v>
      </c>
      <c r="Z719" s="289">
        <v>0</v>
      </c>
    </row>
    <row r="720" spans="1:26" ht="12.75">
      <c r="A720">
        <v>2005</v>
      </c>
      <c r="B720" t="s">
        <v>427</v>
      </c>
      <c r="C720" t="s">
        <v>428</v>
      </c>
      <c r="D720">
        <v>2270010035</v>
      </c>
      <c r="E720" t="s">
        <v>559</v>
      </c>
      <c r="F720" t="s">
        <v>540</v>
      </c>
      <c r="G720">
        <v>500</v>
      </c>
      <c r="H720" t="s">
        <v>553</v>
      </c>
      <c r="I720" t="s">
        <v>432</v>
      </c>
      <c r="J720" t="s">
        <v>433</v>
      </c>
      <c r="K720" t="s">
        <v>434</v>
      </c>
      <c r="L720" t="s">
        <v>437</v>
      </c>
      <c r="M720" t="s">
        <v>10</v>
      </c>
      <c r="N720" t="s">
        <v>10</v>
      </c>
      <c r="O720" t="s">
        <v>10</v>
      </c>
      <c r="P720" s="289">
        <v>0</v>
      </c>
      <c r="Q720" s="289">
        <v>0</v>
      </c>
      <c r="R720" s="289">
        <v>0</v>
      </c>
      <c r="S720" s="289">
        <v>0</v>
      </c>
      <c r="T720" s="289">
        <v>0</v>
      </c>
      <c r="U720" s="289">
        <v>0</v>
      </c>
      <c r="V720" s="289">
        <v>0</v>
      </c>
      <c r="W720" s="289">
        <v>0</v>
      </c>
      <c r="X720" s="289">
        <v>0</v>
      </c>
      <c r="Y720" s="289">
        <v>0</v>
      </c>
      <c r="Z720" s="289">
        <v>0</v>
      </c>
    </row>
    <row r="721" spans="1:26" ht="12.75">
      <c r="A721">
        <v>2005</v>
      </c>
      <c r="B721" t="s">
        <v>427</v>
      </c>
      <c r="C721" t="s">
        <v>428</v>
      </c>
      <c r="D721">
        <v>2270010035</v>
      </c>
      <c r="E721" t="s">
        <v>559</v>
      </c>
      <c r="F721" t="s">
        <v>540</v>
      </c>
      <c r="G721">
        <v>750</v>
      </c>
      <c r="H721" t="s">
        <v>553</v>
      </c>
      <c r="I721" t="s">
        <v>432</v>
      </c>
      <c r="J721" t="s">
        <v>433</v>
      </c>
      <c r="K721" t="s">
        <v>434</v>
      </c>
      <c r="L721" t="s">
        <v>437</v>
      </c>
      <c r="M721" t="s">
        <v>10</v>
      </c>
      <c r="N721" t="s">
        <v>10</v>
      </c>
      <c r="O721" t="s">
        <v>10</v>
      </c>
      <c r="P721" s="289">
        <v>0</v>
      </c>
      <c r="Q721" s="289">
        <v>0</v>
      </c>
      <c r="R721" s="289">
        <v>0</v>
      </c>
      <c r="S721" s="289">
        <v>0</v>
      </c>
      <c r="T721" s="289">
        <v>0</v>
      </c>
      <c r="U721" s="289">
        <v>0</v>
      </c>
      <c r="V721" s="289">
        <v>0</v>
      </c>
      <c r="W721" s="289">
        <v>0</v>
      </c>
      <c r="X721" s="289">
        <v>0</v>
      </c>
      <c r="Y721" s="289">
        <v>0</v>
      </c>
      <c r="Z721" s="289">
        <v>0</v>
      </c>
    </row>
    <row r="722" spans="1:26" ht="12.75">
      <c r="A722">
        <v>2005</v>
      </c>
      <c r="B722" t="s">
        <v>427</v>
      </c>
      <c r="C722" t="s">
        <v>428</v>
      </c>
      <c r="D722">
        <v>2270010040</v>
      </c>
      <c r="E722" t="s">
        <v>560</v>
      </c>
      <c r="F722" t="s">
        <v>540</v>
      </c>
      <c r="G722">
        <v>120</v>
      </c>
      <c r="H722" t="s">
        <v>553</v>
      </c>
      <c r="I722" t="s">
        <v>432</v>
      </c>
      <c r="J722" t="s">
        <v>437</v>
      </c>
      <c r="K722" t="s">
        <v>434</v>
      </c>
      <c r="L722" t="s">
        <v>437</v>
      </c>
      <c r="M722" t="s">
        <v>10</v>
      </c>
      <c r="N722" t="s">
        <v>10</v>
      </c>
      <c r="O722" t="s">
        <v>10</v>
      </c>
      <c r="P722" s="289">
        <v>0</v>
      </c>
      <c r="Q722" s="289">
        <v>0</v>
      </c>
      <c r="R722" s="289">
        <v>0</v>
      </c>
      <c r="S722" s="289">
        <v>0</v>
      </c>
      <c r="T722" s="289">
        <v>0</v>
      </c>
      <c r="U722" s="289">
        <v>0</v>
      </c>
      <c r="V722" s="289">
        <v>0</v>
      </c>
      <c r="W722" s="289">
        <v>0</v>
      </c>
      <c r="X722" s="289">
        <v>0</v>
      </c>
      <c r="Y722" s="289">
        <v>0</v>
      </c>
      <c r="Z722" s="289">
        <v>0</v>
      </c>
    </row>
    <row r="723" spans="1:26" ht="12.75">
      <c r="A723">
        <v>2005</v>
      </c>
      <c r="B723" t="s">
        <v>427</v>
      </c>
      <c r="C723" t="s">
        <v>428</v>
      </c>
      <c r="D723">
        <v>2270010040</v>
      </c>
      <c r="E723" t="s">
        <v>560</v>
      </c>
      <c r="F723" t="s">
        <v>540</v>
      </c>
      <c r="G723">
        <v>175</v>
      </c>
      <c r="H723" t="s">
        <v>553</v>
      </c>
      <c r="I723" t="s">
        <v>432</v>
      </c>
      <c r="J723" t="s">
        <v>437</v>
      </c>
      <c r="K723" t="s">
        <v>434</v>
      </c>
      <c r="L723" t="s">
        <v>437</v>
      </c>
      <c r="M723" t="s">
        <v>10</v>
      </c>
      <c r="N723" t="s">
        <v>10</v>
      </c>
      <c r="O723" t="s">
        <v>10</v>
      </c>
      <c r="P723" s="289">
        <v>0</v>
      </c>
      <c r="Q723" s="289">
        <v>0</v>
      </c>
      <c r="R723" s="289">
        <v>0</v>
      </c>
      <c r="S723" s="289">
        <v>0</v>
      </c>
      <c r="T723" s="289">
        <v>0</v>
      </c>
      <c r="U723" s="289">
        <v>0</v>
      </c>
      <c r="V723" s="289">
        <v>0</v>
      </c>
      <c r="W723" s="289">
        <v>0</v>
      </c>
      <c r="X723" s="289">
        <v>0</v>
      </c>
      <c r="Y723" s="289">
        <v>0</v>
      </c>
      <c r="Z723" s="289">
        <v>0</v>
      </c>
    </row>
    <row r="724" spans="1:26" ht="12.75">
      <c r="A724">
        <v>2005</v>
      </c>
      <c r="B724" t="s">
        <v>427</v>
      </c>
      <c r="C724" t="s">
        <v>428</v>
      </c>
      <c r="D724">
        <v>2270010040</v>
      </c>
      <c r="E724" t="s">
        <v>560</v>
      </c>
      <c r="F724" t="s">
        <v>540</v>
      </c>
      <c r="G724">
        <v>250</v>
      </c>
      <c r="H724" t="s">
        <v>553</v>
      </c>
      <c r="I724" t="s">
        <v>432</v>
      </c>
      <c r="J724" t="s">
        <v>433</v>
      </c>
      <c r="K724" t="s">
        <v>434</v>
      </c>
      <c r="L724" t="s">
        <v>437</v>
      </c>
      <c r="M724" t="s">
        <v>10</v>
      </c>
      <c r="N724" t="s">
        <v>10</v>
      </c>
      <c r="O724" t="s">
        <v>10</v>
      </c>
      <c r="P724" s="289">
        <v>0</v>
      </c>
      <c r="Q724" s="289">
        <v>0</v>
      </c>
      <c r="R724" s="289">
        <v>0</v>
      </c>
      <c r="S724" s="289">
        <v>0</v>
      </c>
      <c r="T724" s="289">
        <v>0</v>
      </c>
      <c r="U724" s="289">
        <v>0</v>
      </c>
      <c r="V724" s="289">
        <v>0</v>
      </c>
      <c r="W724" s="289">
        <v>0</v>
      </c>
      <c r="X724" s="289">
        <v>0</v>
      </c>
      <c r="Y724" s="289">
        <v>0</v>
      </c>
      <c r="Z724" s="289">
        <v>0</v>
      </c>
    </row>
    <row r="725" spans="1:26" ht="12.75">
      <c r="A725">
        <v>2005</v>
      </c>
      <c r="B725" t="s">
        <v>427</v>
      </c>
      <c r="C725" t="s">
        <v>428</v>
      </c>
      <c r="D725">
        <v>2270010040</v>
      </c>
      <c r="E725" t="s">
        <v>560</v>
      </c>
      <c r="F725" t="s">
        <v>540</v>
      </c>
      <c r="G725">
        <v>500</v>
      </c>
      <c r="H725" t="s">
        <v>553</v>
      </c>
      <c r="I725" t="s">
        <v>432</v>
      </c>
      <c r="J725" t="s">
        <v>433</v>
      </c>
      <c r="K725" t="s">
        <v>434</v>
      </c>
      <c r="L725" t="s">
        <v>437</v>
      </c>
      <c r="M725" t="s">
        <v>10</v>
      </c>
      <c r="N725" t="s">
        <v>10</v>
      </c>
      <c r="O725" t="s">
        <v>10</v>
      </c>
      <c r="P725" s="289">
        <v>0</v>
      </c>
      <c r="Q725" s="289">
        <v>0</v>
      </c>
      <c r="R725" s="289">
        <v>0</v>
      </c>
      <c r="S725" s="289">
        <v>0</v>
      </c>
      <c r="T725" s="289">
        <v>0</v>
      </c>
      <c r="U725" s="289">
        <v>0</v>
      </c>
      <c r="V725" s="289">
        <v>0</v>
      </c>
      <c r="W725" s="289">
        <v>0</v>
      </c>
      <c r="X725" s="289">
        <v>0</v>
      </c>
      <c r="Y725" s="289">
        <v>0</v>
      </c>
      <c r="Z725" s="289">
        <v>0</v>
      </c>
    </row>
    <row r="726" spans="1:26" ht="12.75">
      <c r="A726">
        <v>2005</v>
      </c>
      <c r="B726" t="s">
        <v>427</v>
      </c>
      <c r="C726" t="s">
        <v>428</v>
      </c>
      <c r="D726">
        <v>2270010040</v>
      </c>
      <c r="E726" t="s">
        <v>560</v>
      </c>
      <c r="F726" t="s">
        <v>540</v>
      </c>
      <c r="G726">
        <v>750</v>
      </c>
      <c r="H726" t="s">
        <v>553</v>
      </c>
      <c r="I726" t="s">
        <v>432</v>
      </c>
      <c r="J726" t="s">
        <v>433</v>
      </c>
      <c r="K726" t="s">
        <v>434</v>
      </c>
      <c r="L726" t="s">
        <v>437</v>
      </c>
      <c r="M726" t="s">
        <v>10</v>
      </c>
      <c r="N726" t="s">
        <v>10</v>
      </c>
      <c r="O726" t="s">
        <v>10</v>
      </c>
      <c r="P726" s="289">
        <v>0</v>
      </c>
      <c r="Q726" s="289">
        <v>0</v>
      </c>
      <c r="R726" s="289">
        <v>0</v>
      </c>
      <c r="S726" s="289">
        <v>0</v>
      </c>
      <c r="T726" s="289">
        <v>0</v>
      </c>
      <c r="U726" s="289">
        <v>0</v>
      </c>
      <c r="V726" s="289">
        <v>0</v>
      </c>
      <c r="W726" s="289">
        <v>0</v>
      </c>
      <c r="X726" s="289">
        <v>0</v>
      </c>
      <c r="Y726" s="289">
        <v>0</v>
      </c>
      <c r="Z726" s="289">
        <v>0</v>
      </c>
    </row>
    <row r="727" spans="1:26" ht="12.75">
      <c r="A727">
        <v>2005</v>
      </c>
      <c r="B727" t="s">
        <v>427</v>
      </c>
      <c r="C727" t="s">
        <v>428</v>
      </c>
      <c r="D727">
        <v>2270010040</v>
      </c>
      <c r="E727" t="s">
        <v>560</v>
      </c>
      <c r="F727" t="s">
        <v>540</v>
      </c>
      <c r="G727">
        <v>9999</v>
      </c>
      <c r="H727" t="s">
        <v>553</v>
      </c>
      <c r="I727" t="s">
        <v>432</v>
      </c>
      <c r="J727" t="s">
        <v>433</v>
      </c>
      <c r="K727" t="s">
        <v>434</v>
      </c>
      <c r="L727" t="s">
        <v>437</v>
      </c>
      <c r="M727" t="s">
        <v>10</v>
      </c>
      <c r="N727" t="s">
        <v>10</v>
      </c>
      <c r="O727" t="s">
        <v>10</v>
      </c>
      <c r="P727" s="289">
        <v>0</v>
      </c>
      <c r="Q727" s="289">
        <v>0</v>
      </c>
      <c r="R727" s="289">
        <v>0</v>
      </c>
      <c r="S727" s="289">
        <v>0</v>
      </c>
      <c r="T727" s="289">
        <v>0</v>
      </c>
      <c r="U727" s="289">
        <v>0</v>
      </c>
      <c r="V727" s="289">
        <v>0</v>
      </c>
      <c r="W727" s="289">
        <v>0</v>
      </c>
      <c r="X727" s="289">
        <v>0</v>
      </c>
      <c r="Y727" s="289">
        <v>0</v>
      </c>
      <c r="Z727" s="289">
        <v>0</v>
      </c>
    </row>
    <row r="728" spans="1:26" ht="12.75">
      <c r="A728">
        <v>2005</v>
      </c>
      <c r="B728" t="s">
        <v>427</v>
      </c>
      <c r="C728" t="s">
        <v>428</v>
      </c>
      <c r="D728">
        <v>2270010045</v>
      </c>
      <c r="E728" t="s">
        <v>561</v>
      </c>
      <c r="F728" t="s">
        <v>540</v>
      </c>
      <c r="G728">
        <v>50</v>
      </c>
      <c r="H728" t="s">
        <v>553</v>
      </c>
      <c r="I728" t="s">
        <v>432</v>
      </c>
      <c r="J728" t="s">
        <v>437</v>
      </c>
      <c r="K728" t="s">
        <v>434</v>
      </c>
      <c r="L728" t="s">
        <v>437</v>
      </c>
      <c r="M728" t="s">
        <v>10</v>
      </c>
      <c r="N728" t="s">
        <v>10</v>
      </c>
      <c r="O728" t="s">
        <v>10</v>
      </c>
      <c r="P728" s="289">
        <v>0</v>
      </c>
      <c r="Q728" s="289">
        <v>0</v>
      </c>
      <c r="R728" s="289">
        <v>0</v>
      </c>
      <c r="S728" s="289">
        <v>0</v>
      </c>
      <c r="T728" s="289">
        <v>0</v>
      </c>
      <c r="U728" s="289">
        <v>0</v>
      </c>
      <c r="V728" s="289">
        <v>0</v>
      </c>
      <c r="W728" s="289">
        <v>0</v>
      </c>
      <c r="X728" s="289">
        <v>0</v>
      </c>
      <c r="Y728" s="289">
        <v>0</v>
      </c>
      <c r="Z728" s="289">
        <v>0</v>
      </c>
    </row>
    <row r="729" spans="1:26" ht="12.75">
      <c r="A729">
        <v>2005</v>
      </c>
      <c r="B729" t="s">
        <v>427</v>
      </c>
      <c r="C729" t="s">
        <v>428</v>
      </c>
      <c r="D729">
        <v>2270010045</v>
      </c>
      <c r="E729" t="s">
        <v>561</v>
      </c>
      <c r="F729" t="s">
        <v>540</v>
      </c>
      <c r="G729">
        <v>120</v>
      </c>
      <c r="H729" t="s">
        <v>553</v>
      </c>
      <c r="I729" t="s">
        <v>432</v>
      </c>
      <c r="J729" t="s">
        <v>437</v>
      </c>
      <c r="K729" t="s">
        <v>434</v>
      </c>
      <c r="L729" t="s">
        <v>437</v>
      </c>
      <c r="M729" t="s">
        <v>10</v>
      </c>
      <c r="N729" t="s">
        <v>10</v>
      </c>
      <c r="O729" t="s">
        <v>10</v>
      </c>
      <c r="P729" s="289">
        <v>0</v>
      </c>
      <c r="Q729" s="289">
        <v>0</v>
      </c>
      <c r="R729" s="289">
        <v>0</v>
      </c>
      <c r="S729" s="289">
        <v>0</v>
      </c>
      <c r="T729" s="289">
        <v>0</v>
      </c>
      <c r="U729" s="289">
        <v>0</v>
      </c>
      <c r="V729" s="289">
        <v>0</v>
      </c>
      <c r="W729" s="289">
        <v>0</v>
      </c>
      <c r="X729" s="289">
        <v>0</v>
      </c>
      <c r="Y729" s="289">
        <v>0</v>
      </c>
      <c r="Z729" s="289">
        <v>0</v>
      </c>
    </row>
    <row r="730" spans="1:26" ht="12.75">
      <c r="A730">
        <v>2005</v>
      </c>
      <c r="B730" t="s">
        <v>427</v>
      </c>
      <c r="C730" t="s">
        <v>428</v>
      </c>
      <c r="D730">
        <v>2270010045</v>
      </c>
      <c r="E730" t="s">
        <v>561</v>
      </c>
      <c r="F730" t="s">
        <v>540</v>
      </c>
      <c r="G730">
        <v>175</v>
      </c>
      <c r="H730" t="s">
        <v>553</v>
      </c>
      <c r="I730" t="s">
        <v>432</v>
      </c>
      <c r="J730" t="s">
        <v>437</v>
      </c>
      <c r="K730" t="s">
        <v>434</v>
      </c>
      <c r="L730" t="s">
        <v>437</v>
      </c>
      <c r="M730" t="s">
        <v>10</v>
      </c>
      <c r="N730" t="s">
        <v>10</v>
      </c>
      <c r="O730" t="s">
        <v>10</v>
      </c>
      <c r="P730" s="289">
        <v>0</v>
      </c>
      <c r="Q730" s="289">
        <v>0</v>
      </c>
      <c r="R730" s="289">
        <v>0</v>
      </c>
      <c r="S730" s="289">
        <v>0</v>
      </c>
      <c r="T730" s="289">
        <v>0</v>
      </c>
      <c r="U730" s="289">
        <v>0</v>
      </c>
      <c r="V730" s="289">
        <v>0</v>
      </c>
      <c r="W730" s="289">
        <v>0</v>
      </c>
      <c r="X730" s="289">
        <v>0</v>
      </c>
      <c r="Y730" s="289">
        <v>0</v>
      </c>
      <c r="Z730" s="289">
        <v>0</v>
      </c>
    </row>
    <row r="731" spans="1:26" ht="12.75">
      <c r="A731">
        <v>2005</v>
      </c>
      <c r="B731" t="s">
        <v>427</v>
      </c>
      <c r="C731" t="s">
        <v>428</v>
      </c>
      <c r="D731">
        <v>2270010045</v>
      </c>
      <c r="E731" t="s">
        <v>561</v>
      </c>
      <c r="F731" t="s">
        <v>540</v>
      </c>
      <c r="G731">
        <v>250</v>
      </c>
      <c r="H731" t="s">
        <v>553</v>
      </c>
      <c r="I731" t="s">
        <v>432</v>
      </c>
      <c r="J731" t="s">
        <v>433</v>
      </c>
      <c r="K731" t="s">
        <v>434</v>
      </c>
      <c r="L731" t="s">
        <v>437</v>
      </c>
      <c r="M731" t="s">
        <v>10</v>
      </c>
      <c r="N731" t="s">
        <v>10</v>
      </c>
      <c r="O731" t="s">
        <v>10</v>
      </c>
      <c r="P731" s="289">
        <v>0</v>
      </c>
      <c r="Q731" s="289">
        <v>0</v>
      </c>
      <c r="R731" s="289">
        <v>0</v>
      </c>
      <c r="S731" s="289">
        <v>0</v>
      </c>
      <c r="T731" s="289">
        <v>0</v>
      </c>
      <c r="U731" s="289">
        <v>0</v>
      </c>
      <c r="V731" s="289">
        <v>0</v>
      </c>
      <c r="W731" s="289">
        <v>0</v>
      </c>
      <c r="X731" s="289">
        <v>0</v>
      </c>
      <c r="Y731" s="289">
        <v>0</v>
      </c>
      <c r="Z731" s="289">
        <v>0</v>
      </c>
    </row>
    <row r="732" spans="1:26" ht="12.75">
      <c r="A732">
        <v>2005</v>
      </c>
      <c r="B732" t="s">
        <v>427</v>
      </c>
      <c r="C732" t="s">
        <v>428</v>
      </c>
      <c r="D732">
        <v>2270010045</v>
      </c>
      <c r="E732" t="s">
        <v>561</v>
      </c>
      <c r="F732" t="s">
        <v>540</v>
      </c>
      <c r="G732">
        <v>500</v>
      </c>
      <c r="H732" t="s">
        <v>553</v>
      </c>
      <c r="I732" t="s">
        <v>432</v>
      </c>
      <c r="J732" t="s">
        <v>433</v>
      </c>
      <c r="K732" t="s">
        <v>434</v>
      </c>
      <c r="L732" t="s">
        <v>437</v>
      </c>
      <c r="M732" t="s">
        <v>10</v>
      </c>
      <c r="N732" t="s">
        <v>10</v>
      </c>
      <c r="O732" t="s">
        <v>10</v>
      </c>
      <c r="P732" s="289">
        <v>0</v>
      </c>
      <c r="Q732" s="289">
        <v>0</v>
      </c>
      <c r="R732" s="289">
        <v>0</v>
      </c>
      <c r="S732" s="289">
        <v>0</v>
      </c>
      <c r="T732" s="289">
        <v>0</v>
      </c>
      <c r="U732" s="289">
        <v>0</v>
      </c>
      <c r="V732" s="289">
        <v>0</v>
      </c>
      <c r="W732" s="289">
        <v>0</v>
      </c>
      <c r="X732" s="289">
        <v>0</v>
      </c>
      <c r="Y732" s="289">
        <v>0</v>
      </c>
      <c r="Z732" s="289">
        <v>0</v>
      </c>
    </row>
    <row r="733" spans="1:26" ht="12.75">
      <c r="A733">
        <v>2005</v>
      </c>
      <c r="B733" t="s">
        <v>427</v>
      </c>
      <c r="C733" t="s">
        <v>428</v>
      </c>
      <c r="D733">
        <v>2270010045</v>
      </c>
      <c r="E733" t="s">
        <v>561</v>
      </c>
      <c r="F733" t="s">
        <v>540</v>
      </c>
      <c r="G733">
        <v>750</v>
      </c>
      <c r="H733" t="s">
        <v>553</v>
      </c>
      <c r="I733" t="s">
        <v>432</v>
      </c>
      <c r="J733" t="s">
        <v>433</v>
      </c>
      <c r="K733" t="s">
        <v>434</v>
      </c>
      <c r="L733" t="s">
        <v>437</v>
      </c>
      <c r="M733" t="s">
        <v>10</v>
      </c>
      <c r="N733" t="s">
        <v>10</v>
      </c>
      <c r="O733" t="s">
        <v>10</v>
      </c>
      <c r="P733" s="289">
        <v>0</v>
      </c>
      <c r="Q733" s="289">
        <v>0</v>
      </c>
      <c r="R733" s="289">
        <v>0</v>
      </c>
      <c r="S733" s="289">
        <v>0</v>
      </c>
      <c r="T733" s="289">
        <v>0</v>
      </c>
      <c r="U733" s="289">
        <v>0</v>
      </c>
      <c r="V733" s="289">
        <v>0</v>
      </c>
      <c r="W733" s="289">
        <v>0</v>
      </c>
      <c r="X733" s="289">
        <v>0</v>
      </c>
      <c r="Y733" s="289">
        <v>0</v>
      </c>
      <c r="Z733" s="289">
        <v>0</v>
      </c>
    </row>
    <row r="734" spans="1:26" ht="12.75">
      <c r="A734">
        <v>2005</v>
      </c>
      <c r="B734" t="s">
        <v>427</v>
      </c>
      <c r="C734" t="s">
        <v>428</v>
      </c>
      <c r="D734">
        <v>2270010055</v>
      </c>
      <c r="E734" t="s">
        <v>562</v>
      </c>
      <c r="F734" t="s">
        <v>540</v>
      </c>
      <c r="G734">
        <v>120</v>
      </c>
      <c r="H734" t="s">
        <v>553</v>
      </c>
      <c r="I734" t="s">
        <v>432</v>
      </c>
      <c r="J734" t="s">
        <v>437</v>
      </c>
      <c r="K734" t="s">
        <v>434</v>
      </c>
      <c r="L734" t="s">
        <v>437</v>
      </c>
      <c r="M734" t="s">
        <v>10</v>
      </c>
      <c r="N734" t="s">
        <v>10</v>
      </c>
      <c r="O734" t="s">
        <v>10</v>
      </c>
      <c r="P734" s="289">
        <v>0</v>
      </c>
      <c r="Q734" s="289">
        <v>0</v>
      </c>
      <c r="R734" s="289">
        <v>0</v>
      </c>
      <c r="S734" s="289">
        <v>0</v>
      </c>
      <c r="T734" s="289">
        <v>0</v>
      </c>
      <c r="U734" s="289">
        <v>0</v>
      </c>
      <c r="V734" s="289">
        <v>0</v>
      </c>
      <c r="W734" s="289">
        <v>0</v>
      </c>
      <c r="X734" s="289">
        <v>0</v>
      </c>
      <c r="Y734" s="289">
        <v>0</v>
      </c>
      <c r="Z734" s="289">
        <v>0</v>
      </c>
    </row>
    <row r="735" spans="1:26" ht="12.75">
      <c r="A735">
        <v>2005</v>
      </c>
      <c r="B735" t="s">
        <v>427</v>
      </c>
      <c r="C735" t="s">
        <v>428</v>
      </c>
      <c r="D735">
        <v>2270010055</v>
      </c>
      <c r="E735" t="s">
        <v>562</v>
      </c>
      <c r="F735" t="s">
        <v>540</v>
      </c>
      <c r="G735">
        <v>175</v>
      </c>
      <c r="H735" t="s">
        <v>553</v>
      </c>
      <c r="I735" t="s">
        <v>432</v>
      </c>
      <c r="J735" t="s">
        <v>433</v>
      </c>
      <c r="K735" t="s">
        <v>434</v>
      </c>
      <c r="L735" t="s">
        <v>437</v>
      </c>
      <c r="M735" t="s">
        <v>10</v>
      </c>
      <c r="N735" t="s">
        <v>10</v>
      </c>
      <c r="O735" t="s">
        <v>10</v>
      </c>
      <c r="P735" s="289">
        <v>0</v>
      </c>
      <c r="Q735" s="289">
        <v>0</v>
      </c>
      <c r="R735" s="289">
        <v>0</v>
      </c>
      <c r="S735" s="289">
        <v>0</v>
      </c>
      <c r="T735" s="289">
        <v>0</v>
      </c>
      <c r="U735" s="289">
        <v>0</v>
      </c>
      <c r="V735" s="289">
        <v>0</v>
      </c>
      <c r="W735" s="289">
        <v>0</v>
      </c>
      <c r="X735" s="289">
        <v>0</v>
      </c>
      <c r="Y735" s="289">
        <v>0</v>
      </c>
      <c r="Z735" s="289">
        <v>0</v>
      </c>
    </row>
    <row r="736" spans="1:26" ht="12.75">
      <c r="A736">
        <v>2005</v>
      </c>
      <c r="B736" t="s">
        <v>427</v>
      </c>
      <c r="C736" t="s">
        <v>428</v>
      </c>
      <c r="D736">
        <v>2270010055</v>
      </c>
      <c r="E736" t="s">
        <v>562</v>
      </c>
      <c r="F736" t="s">
        <v>540</v>
      </c>
      <c r="G736">
        <v>250</v>
      </c>
      <c r="H736" t="s">
        <v>553</v>
      </c>
      <c r="I736" t="s">
        <v>432</v>
      </c>
      <c r="J736" t="s">
        <v>433</v>
      </c>
      <c r="K736" t="s">
        <v>434</v>
      </c>
      <c r="L736" t="s">
        <v>437</v>
      </c>
      <c r="M736" t="s">
        <v>10</v>
      </c>
      <c r="N736" t="s">
        <v>10</v>
      </c>
      <c r="O736" t="s">
        <v>10</v>
      </c>
      <c r="P736" s="289">
        <v>0</v>
      </c>
      <c r="Q736" s="289">
        <v>0</v>
      </c>
      <c r="R736" s="289">
        <v>0</v>
      </c>
      <c r="S736" s="289">
        <v>0</v>
      </c>
      <c r="T736" s="289">
        <v>0</v>
      </c>
      <c r="U736" s="289">
        <v>0</v>
      </c>
      <c r="V736" s="289">
        <v>0</v>
      </c>
      <c r="W736" s="289">
        <v>0</v>
      </c>
      <c r="X736" s="289">
        <v>0</v>
      </c>
      <c r="Y736" s="289">
        <v>0</v>
      </c>
      <c r="Z736" s="289">
        <v>0</v>
      </c>
    </row>
    <row r="737" spans="1:26" ht="12.75">
      <c r="A737">
        <v>2005</v>
      </c>
      <c r="B737" t="s">
        <v>427</v>
      </c>
      <c r="C737" t="s">
        <v>428</v>
      </c>
      <c r="D737">
        <v>2270010055</v>
      </c>
      <c r="E737" t="s">
        <v>562</v>
      </c>
      <c r="F737" t="s">
        <v>540</v>
      </c>
      <c r="G737">
        <v>500</v>
      </c>
      <c r="H737" t="s">
        <v>553</v>
      </c>
      <c r="I737" t="s">
        <v>432</v>
      </c>
      <c r="J737" t="s">
        <v>433</v>
      </c>
      <c r="K737" t="s">
        <v>434</v>
      </c>
      <c r="L737" t="s">
        <v>437</v>
      </c>
      <c r="M737" t="s">
        <v>10</v>
      </c>
      <c r="N737" t="s">
        <v>10</v>
      </c>
      <c r="O737" t="s">
        <v>10</v>
      </c>
      <c r="P737" s="289">
        <v>0</v>
      </c>
      <c r="Q737" s="289">
        <v>0</v>
      </c>
      <c r="R737" s="289">
        <v>0</v>
      </c>
      <c r="S737" s="289">
        <v>0</v>
      </c>
      <c r="T737" s="289">
        <v>0</v>
      </c>
      <c r="U737" s="289">
        <v>0</v>
      </c>
      <c r="V737" s="289">
        <v>0</v>
      </c>
      <c r="W737" s="289">
        <v>0</v>
      </c>
      <c r="X737" s="289">
        <v>0</v>
      </c>
      <c r="Y737" s="289">
        <v>0</v>
      </c>
      <c r="Z737" s="289">
        <v>0</v>
      </c>
    </row>
    <row r="738" spans="1:26" ht="12.75">
      <c r="A738">
        <v>2005</v>
      </c>
      <c r="B738" t="s">
        <v>427</v>
      </c>
      <c r="C738" t="s">
        <v>428</v>
      </c>
      <c r="D738">
        <v>2270010055</v>
      </c>
      <c r="E738" t="s">
        <v>562</v>
      </c>
      <c r="F738" t="s">
        <v>540</v>
      </c>
      <c r="G738">
        <v>750</v>
      </c>
      <c r="H738" t="s">
        <v>553</v>
      </c>
      <c r="I738" t="s">
        <v>432</v>
      </c>
      <c r="J738" t="s">
        <v>433</v>
      </c>
      <c r="K738" t="s">
        <v>434</v>
      </c>
      <c r="L738" t="s">
        <v>437</v>
      </c>
      <c r="M738" t="s">
        <v>10</v>
      </c>
      <c r="N738" t="s">
        <v>10</v>
      </c>
      <c r="O738" t="s">
        <v>10</v>
      </c>
      <c r="P738" s="289">
        <v>0</v>
      </c>
      <c r="Q738" s="289">
        <v>0</v>
      </c>
      <c r="R738" s="289">
        <v>0</v>
      </c>
      <c r="S738" s="289">
        <v>0</v>
      </c>
      <c r="T738" s="289">
        <v>0</v>
      </c>
      <c r="U738" s="289">
        <v>0</v>
      </c>
      <c r="V738" s="289">
        <v>0</v>
      </c>
      <c r="W738" s="289">
        <v>0</v>
      </c>
      <c r="X738" s="289">
        <v>0</v>
      </c>
      <c r="Y738" s="289">
        <v>0</v>
      </c>
      <c r="Z738" s="289">
        <v>0</v>
      </c>
    </row>
    <row r="739" spans="1:26" ht="12.75">
      <c r="A739">
        <v>2005</v>
      </c>
      <c r="B739" t="s">
        <v>427</v>
      </c>
      <c r="C739" t="s">
        <v>428</v>
      </c>
      <c r="D739">
        <v>2270010055</v>
      </c>
      <c r="E739" t="s">
        <v>562</v>
      </c>
      <c r="F739" t="s">
        <v>540</v>
      </c>
      <c r="G739">
        <v>1000</v>
      </c>
      <c r="H739" t="s">
        <v>553</v>
      </c>
      <c r="I739" t="s">
        <v>432</v>
      </c>
      <c r="J739" t="s">
        <v>433</v>
      </c>
      <c r="K739" t="s">
        <v>434</v>
      </c>
      <c r="L739" t="s">
        <v>437</v>
      </c>
      <c r="M739" t="s">
        <v>10</v>
      </c>
      <c r="N739" t="s">
        <v>10</v>
      </c>
      <c r="O739" t="s">
        <v>10</v>
      </c>
      <c r="P739" s="289">
        <v>0</v>
      </c>
      <c r="Q739" s="289">
        <v>0</v>
      </c>
      <c r="R739" s="289">
        <v>0</v>
      </c>
      <c r="S739" s="289">
        <v>0</v>
      </c>
      <c r="T739" s="289">
        <v>0</v>
      </c>
      <c r="U739" s="289">
        <v>0</v>
      </c>
      <c r="V739" s="289">
        <v>0</v>
      </c>
      <c r="W739" s="289">
        <v>0</v>
      </c>
      <c r="X739" s="289">
        <v>0</v>
      </c>
      <c r="Y739" s="289">
        <v>0</v>
      </c>
      <c r="Z739" s="289">
        <v>0</v>
      </c>
    </row>
    <row r="740" spans="1:26" ht="12.75">
      <c r="A740">
        <v>2005</v>
      </c>
      <c r="B740" t="s">
        <v>427</v>
      </c>
      <c r="C740" t="s">
        <v>428</v>
      </c>
      <c r="D740">
        <v>2270010057</v>
      </c>
      <c r="E740" t="s">
        <v>563</v>
      </c>
      <c r="F740" t="s">
        <v>540</v>
      </c>
      <c r="G740">
        <v>50</v>
      </c>
      <c r="H740" t="s">
        <v>553</v>
      </c>
      <c r="I740" t="s">
        <v>432</v>
      </c>
      <c r="J740" t="s">
        <v>437</v>
      </c>
      <c r="K740" t="s">
        <v>434</v>
      </c>
      <c r="L740" t="s">
        <v>435</v>
      </c>
      <c r="M740" t="s">
        <v>10</v>
      </c>
      <c r="N740" t="s">
        <v>10</v>
      </c>
      <c r="O740" t="s">
        <v>10</v>
      </c>
      <c r="P740" s="289">
        <v>0</v>
      </c>
      <c r="Q740" s="289">
        <v>0</v>
      </c>
      <c r="R740" s="289">
        <v>0</v>
      </c>
      <c r="S740" s="289">
        <v>0</v>
      </c>
      <c r="T740" s="289">
        <v>0</v>
      </c>
      <c r="U740" s="289">
        <v>0</v>
      </c>
      <c r="V740" s="289">
        <v>0</v>
      </c>
      <c r="W740" s="289">
        <v>0</v>
      </c>
      <c r="X740" s="289">
        <v>0</v>
      </c>
      <c r="Y740" s="289">
        <v>0</v>
      </c>
      <c r="Z740" s="289">
        <v>0</v>
      </c>
    </row>
    <row r="741" spans="1:26" ht="12.75">
      <c r="A741">
        <v>2005</v>
      </c>
      <c r="B741" t="s">
        <v>427</v>
      </c>
      <c r="C741" t="s">
        <v>428</v>
      </c>
      <c r="D741">
        <v>2270010057</v>
      </c>
      <c r="E741" t="s">
        <v>563</v>
      </c>
      <c r="F741" t="s">
        <v>540</v>
      </c>
      <c r="G741">
        <v>120</v>
      </c>
      <c r="H741" t="s">
        <v>553</v>
      </c>
      <c r="I741" t="s">
        <v>432</v>
      </c>
      <c r="J741" t="s">
        <v>437</v>
      </c>
      <c r="K741" t="s">
        <v>434</v>
      </c>
      <c r="L741" t="s">
        <v>435</v>
      </c>
      <c r="M741" t="s">
        <v>10</v>
      </c>
      <c r="N741" t="s">
        <v>10</v>
      </c>
      <c r="O741" t="s">
        <v>10</v>
      </c>
      <c r="P741" s="289">
        <v>0</v>
      </c>
      <c r="Q741" s="289">
        <v>0</v>
      </c>
      <c r="R741" s="289">
        <v>0</v>
      </c>
      <c r="S741" s="289">
        <v>0</v>
      </c>
      <c r="T741" s="289">
        <v>0</v>
      </c>
      <c r="U741" s="289">
        <v>0</v>
      </c>
      <c r="V741" s="289">
        <v>0</v>
      </c>
      <c r="W741" s="289">
        <v>0</v>
      </c>
      <c r="X741" s="289">
        <v>0</v>
      </c>
      <c r="Y741" s="289">
        <v>0</v>
      </c>
      <c r="Z741" s="289">
        <v>0</v>
      </c>
    </row>
    <row r="742" spans="1:26" ht="12.75">
      <c r="A742">
        <v>2005</v>
      </c>
      <c r="B742" t="s">
        <v>427</v>
      </c>
      <c r="C742" t="s">
        <v>428</v>
      </c>
      <c r="D742">
        <v>2270010057</v>
      </c>
      <c r="E742" t="s">
        <v>563</v>
      </c>
      <c r="F742" t="s">
        <v>540</v>
      </c>
      <c r="G742">
        <v>175</v>
      </c>
      <c r="H742" t="s">
        <v>553</v>
      </c>
      <c r="I742" t="s">
        <v>432</v>
      </c>
      <c r="J742" t="s">
        <v>433</v>
      </c>
      <c r="K742" t="s">
        <v>434</v>
      </c>
      <c r="L742" t="s">
        <v>435</v>
      </c>
      <c r="M742" t="s">
        <v>10</v>
      </c>
      <c r="N742" t="s">
        <v>10</v>
      </c>
      <c r="O742" t="s">
        <v>10</v>
      </c>
      <c r="P742" s="289">
        <v>0</v>
      </c>
      <c r="Q742" s="289">
        <v>0</v>
      </c>
      <c r="R742" s="289">
        <v>0</v>
      </c>
      <c r="S742" s="289">
        <v>0</v>
      </c>
      <c r="T742" s="289">
        <v>0</v>
      </c>
      <c r="U742" s="289">
        <v>0</v>
      </c>
      <c r="V742" s="289">
        <v>0</v>
      </c>
      <c r="W742" s="289">
        <v>0</v>
      </c>
      <c r="X742" s="289">
        <v>0</v>
      </c>
      <c r="Y742" s="289">
        <v>0</v>
      </c>
      <c r="Z742" s="289">
        <v>0</v>
      </c>
    </row>
    <row r="743" spans="1:26" ht="12.75">
      <c r="A743">
        <v>2005</v>
      </c>
      <c r="B743" t="s">
        <v>427</v>
      </c>
      <c r="C743" t="s">
        <v>428</v>
      </c>
      <c r="D743">
        <v>2270010057</v>
      </c>
      <c r="E743" t="s">
        <v>563</v>
      </c>
      <c r="F743" t="s">
        <v>540</v>
      </c>
      <c r="G743">
        <v>250</v>
      </c>
      <c r="H743" t="s">
        <v>553</v>
      </c>
      <c r="I743" t="s">
        <v>432</v>
      </c>
      <c r="J743" t="s">
        <v>433</v>
      </c>
      <c r="K743" t="s">
        <v>434</v>
      </c>
      <c r="L743" t="s">
        <v>435</v>
      </c>
      <c r="M743" t="s">
        <v>10</v>
      </c>
      <c r="N743" t="s">
        <v>10</v>
      </c>
      <c r="O743" t="s">
        <v>10</v>
      </c>
      <c r="P743" s="289">
        <v>0</v>
      </c>
      <c r="Q743" s="289">
        <v>0</v>
      </c>
      <c r="R743" s="289">
        <v>0</v>
      </c>
      <c r="S743" s="289">
        <v>0</v>
      </c>
      <c r="T743" s="289">
        <v>0</v>
      </c>
      <c r="U743" s="289">
        <v>0</v>
      </c>
      <c r="V743" s="289">
        <v>0</v>
      </c>
      <c r="W743" s="289">
        <v>0</v>
      </c>
      <c r="X743" s="289">
        <v>0</v>
      </c>
      <c r="Y743" s="289">
        <v>0</v>
      </c>
      <c r="Z743" s="289">
        <v>0</v>
      </c>
    </row>
    <row r="744" spans="1:26" ht="12.75">
      <c r="A744">
        <v>2005</v>
      </c>
      <c r="B744" t="s">
        <v>427</v>
      </c>
      <c r="C744" t="s">
        <v>428</v>
      </c>
      <c r="D744">
        <v>2270010057</v>
      </c>
      <c r="E744" t="s">
        <v>563</v>
      </c>
      <c r="F744" t="s">
        <v>540</v>
      </c>
      <c r="G744">
        <v>500</v>
      </c>
      <c r="H744" t="s">
        <v>553</v>
      </c>
      <c r="I744" t="s">
        <v>432</v>
      </c>
      <c r="J744" t="s">
        <v>433</v>
      </c>
      <c r="K744" t="s">
        <v>434</v>
      </c>
      <c r="L744" t="s">
        <v>435</v>
      </c>
      <c r="M744" t="s">
        <v>10</v>
      </c>
      <c r="N744" t="s">
        <v>10</v>
      </c>
      <c r="O744" t="s">
        <v>10</v>
      </c>
      <c r="P744" s="289">
        <v>0</v>
      </c>
      <c r="Q744" s="289">
        <v>0</v>
      </c>
      <c r="R744" s="289">
        <v>0</v>
      </c>
      <c r="S744" s="289">
        <v>0</v>
      </c>
      <c r="T744" s="289">
        <v>0</v>
      </c>
      <c r="U744" s="289">
        <v>0</v>
      </c>
      <c r="V744" s="289">
        <v>0</v>
      </c>
      <c r="W744" s="289">
        <v>0</v>
      </c>
      <c r="X744" s="289">
        <v>0</v>
      </c>
      <c r="Y744" s="289">
        <v>0</v>
      </c>
      <c r="Z744" s="289">
        <v>0</v>
      </c>
    </row>
    <row r="745" spans="1:26" ht="12.75">
      <c r="A745">
        <v>2005</v>
      </c>
      <c r="B745" t="s">
        <v>427</v>
      </c>
      <c r="C745" t="s">
        <v>428</v>
      </c>
      <c r="D745">
        <v>2270010057</v>
      </c>
      <c r="E745" t="s">
        <v>563</v>
      </c>
      <c r="F745" t="s">
        <v>540</v>
      </c>
      <c r="G745">
        <v>750</v>
      </c>
      <c r="H745" t="s">
        <v>553</v>
      </c>
      <c r="I745" t="s">
        <v>432</v>
      </c>
      <c r="J745" t="s">
        <v>433</v>
      </c>
      <c r="K745" t="s">
        <v>434</v>
      </c>
      <c r="L745" t="s">
        <v>435</v>
      </c>
      <c r="M745" t="s">
        <v>10</v>
      </c>
      <c r="N745" t="s">
        <v>10</v>
      </c>
      <c r="O745" t="s">
        <v>10</v>
      </c>
      <c r="P745" s="289">
        <v>0</v>
      </c>
      <c r="Q745" s="289">
        <v>0</v>
      </c>
      <c r="R745" s="289">
        <v>0</v>
      </c>
      <c r="S745" s="289">
        <v>0</v>
      </c>
      <c r="T745" s="289">
        <v>0</v>
      </c>
      <c r="U745" s="289">
        <v>0</v>
      </c>
      <c r="V745" s="289">
        <v>0</v>
      </c>
      <c r="W745" s="289">
        <v>0</v>
      </c>
      <c r="X745" s="289">
        <v>0</v>
      </c>
      <c r="Y745" s="289">
        <v>0</v>
      </c>
      <c r="Z745" s="289">
        <v>0</v>
      </c>
    </row>
    <row r="746" spans="1:26" ht="12.75">
      <c r="A746">
        <v>2005</v>
      </c>
      <c r="B746" t="s">
        <v>427</v>
      </c>
      <c r="C746" t="s">
        <v>428</v>
      </c>
      <c r="D746">
        <v>2270010057</v>
      </c>
      <c r="E746" t="s">
        <v>563</v>
      </c>
      <c r="F746" t="s">
        <v>540</v>
      </c>
      <c r="G746">
        <v>1000</v>
      </c>
      <c r="H746" t="s">
        <v>553</v>
      </c>
      <c r="I746" t="s">
        <v>432</v>
      </c>
      <c r="J746" t="s">
        <v>433</v>
      </c>
      <c r="K746" t="s">
        <v>434</v>
      </c>
      <c r="L746" t="s">
        <v>435</v>
      </c>
      <c r="M746" t="s">
        <v>10</v>
      </c>
      <c r="N746" t="s">
        <v>10</v>
      </c>
      <c r="O746" t="s">
        <v>10</v>
      </c>
      <c r="P746" s="289">
        <v>0</v>
      </c>
      <c r="Q746" s="289">
        <v>0</v>
      </c>
      <c r="R746" s="289">
        <v>0</v>
      </c>
      <c r="S746" s="289">
        <v>0</v>
      </c>
      <c r="T746" s="289">
        <v>0</v>
      </c>
      <c r="U746" s="289">
        <v>0</v>
      </c>
      <c r="V746" s="289">
        <v>0</v>
      </c>
      <c r="W746" s="289">
        <v>0</v>
      </c>
      <c r="X746" s="289">
        <v>0</v>
      </c>
      <c r="Y746" s="289">
        <v>0</v>
      </c>
      <c r="Z746" s="289">
        <v>0</v>
      </c>
    </row>
    <row r="747" spans="1:26" ht="12.75">
      <c r="A747">
        <v>2005</v>
      </c>
      <c r="B747" t="s">
        <v>427</v>
      </c>
      <c r="C747" t="s">
        <v>428</v>
      </c>
      <c r="D747">
        <v>2270010058</v>
      </c>
      <c r="E747" t="s">
        <v>564</v>
      </c>
      <c r="F747" t="s">
        <v>540</v>
      </c>
      <c r="G747">
        <v>50</v>
      </c>
      <c r="H747" t="s">
        <v>553</v>
      </c>
      <c r="I747" t="s">
        <v>432</v>
      </c>
      <c r="J747" t="s">
        <v>437</v>
      </c>
      <c r="K747" t="s">
        <v>434</v>
      </c>
      <c r="L747" t="s">
        <v>435</v>
      </c>
      <c r="M747" t="s">
        <v>10</v>
      </c>
      <c r="N747" t="s">
        <v>10</v>
      </c>
      <c r="O747" t="s">
        <v>10</v>
      </c>
      <c r="P747" s="289">
        <v>0</v>
      </c>
      <c r="Q747" s="289">
        <v>0</v>
      </c>
      <c r="R747" s="289">
        <v>0</v>
      </c>
      <c r="S747" s="289">
        <v>0</v>
      </c>
      <c r="T747" s="289">
        <v>0</v>
      </c>
      <c r="U747" s="289">
        <v>0</v>
      </c>
      <c r="V747" s="289">
        <v>0</v>
      </c>
      <c r="W747" s="289">
        <v>0</v>
      </c>
      <c r="X747" s="289">
        <v>0</v>
      </c>
      <c r="Y747" s="289">
        <v>0</v>
      </c>
      <c r="Z747" s="289">
        <v>0</v>
      </c>
    </row>
    <row r="748" spans="1:26" ht="12.75">
      <c r="A748">
        <v>2005</v>
      </c>
      <c r="B748" t="s">
        <v>427</v>
      </c>
      <c r="C748" t="s">
        <v>428</v>
      </c>
      <c r="D748">
        <v>2270010058</v>
      </c>
      <c r="E748" t="s">
        <v>564</v>
      </c>
      <c r="F748" t="s">
        <v>540</v>
      </c>
      <c r="G748">
        <v>120</v>
      </c>
      <c r="H748" t="s">
        <v>553</v>
      </c>
      <c r="I748" t="s">
        <v>432</v>
      </c>
      <c r="J748" t="s">
        <v>437</v>
      </c>
      <c r="K748" t="s">
        <v>434</v>
      </c>
      <c r="L748" t="s">
        <v>435</v>
      </c>
      <c r="M748" t="s">
        <v>10</v>
      </c>
      <c r="N748" t="s">
        <v>10</v>
      </c>
      <c r="O748" t="s">
        <v>10</v>
      </c>
      <c r="P748" s="289">
        <v>0</v>
      </c>
      <c r="Q748" s="289">
        <v>0</v>
      </c>
      <c r="R748" s="289">
        <v>0</v>
      </c>
      <c r="S748" s="289">
        <v>0</v>
      </c>
      <c r="T748" s="289">
        <v>0</v>
      </c>
      <c r="U748" s="289">
        <v>0</v>
      </c>
      <c r="V748" s="289">
        <v>0</v>
      </c>
      <c r="W748" s="289">
        <v>0</v>
      </c>
      <c r="X748" s="289">
        <v>0</v>
      </c>
      <c r="Y748" s="289">
        <v>0</v>
      </c>
      <c r="Z748" s="289">
        <v>0</v>
      </c>
    </row>
    <row r="749" spans="1:26" ht="12.75">
      <c r="A749">
        <v>2005</v>
      </c>
      <c r="B749" t="s">
        <v>427</v>
      </c>
      <c r="C749" t="s">
        <v>428</v>
      </c>
      <c r="D749">
        <v>2270010058</v>
      </c>
      <c r="E749" t="s">
        <v>564</v>
      </c>
      <c r="F749" t="s">
        <v>540</v>
      </c>
      <c r="G749">
        <v>175</v>
      </c>
      <c r="H749" t="s">
        <v>553</v>
      </c>
      <c r="I749" t="s">
        <v>432</v>
      </c>
      <c r="J749" t="s">
        <v>433</v>
      </c>
      <c r="K749" t="s">
        <v>434</v>
      </c>
      <c r="L749" t="s">
        <v>435</v>
      </c>
      <c r="M749" t="s">
        <v>10</v>
      </c>
      <c r="N749" t="s">
        <v>10</v>
      </c>
      <c r="O749" t="s">
        <v>10</v>
      </c>
      <c r="P749" s="289">
        <v>0</v>
      </c>
      <c r="Q749" s="289">
        <v>0</v>
      </c>
      <c r="R749" s="289">
        <v>0</v>
      </c>
      <c r="S749" s="289">
        <v>0</v>
      </c>
      <c r="T749" s="289">
        <v>0</v>
      </c>
      <c r="U749" s="289">
        <v>0</v>
      </c>
      <c r="V749" s="289">
        <v>0</v>
      </c>
      <c r="W749" s="289">
        <v>0</v>
      </c>
      <c r="X749" s="289">
        <v>0</v>
      </c>
      <c r="Y749" s="289">
        <v>0</v>
      </c>
      <c r="Z749" s="289">
        <v>0</v>
      </c>
    </row>
    <row r="750" spans="1:26" ht="12.75">
      <c r="A750">
        <v>2005</v>
      </c>
      <c r="B750" t="s">
        <v>427</v>
      </c>
      <c r="C750" t="s">
        <v>428</v>
      </c>
      <c r="D750">
        <v>2270010058</v>
      </c>
      <c r="E750" t="s">
        <v>564</v>
      </c>
      <c r="F750" t="s">
        <v>540</v>
      </c>
      <c r="G750">
        <v>250</v>
      </c>
      <c r="H750" t="s">
        <v>553</v>
      </c>
      <c r="I750" t="s">
        <v>432</v>
      </c>
      <c r="J750" t="s">
        <v>433</v>
      </c>
      <c r="K750" t="s">
        <v>434</v>
      </c>
      <c r="L750" t="s">
        <v>435</v>
      </c>
      <c r="M750" t="s">
        <v>10</v>
      </c>
      <c r="N750" t="s">
        <v>10</v>
      </c>
      <c r="O750" t="s">
        <v>10</v>
      </c>
      <c r="P750" s="289">
        <v>0</v>
      </c>
      <c r="Q750" s="289">
        <v>0</v>
      </c>
      <c r="R750" s="289">
        <v>0</v>
      </c>
      <c r="S750" s="289">
        <v>0</v>
      </c>
      <c r="T750" s="289">
        <v>0</v>
      </c>
      <c r="U750" s="289">
        <v>0</v>
      </c>
      <c r="V750" s="289">
        <v>0</v>
      </c>
      <c r="W750" s="289">
        <v>0</v>
      </c>
      <c r="X750" s="289">
        <v>0</v>
      </c>
      <c r="Y750" s="289">
        <v>0</v>
      </c>
      <c r="Z750" s="289">
        <v>0</v>
      </c>
    </row>
    <row r="751" spans="1:26" ht="12.75">
      <c r="A751">
        <v>2005</v>
      </c>
      <c r="B751" t="s">
        <v>427</v>
      </c>
      <c r="C751" t="s">
        <v>428</v>
      </c>
      <c r="D751">
        <v>2270010058</v>
      </c>
      <c r="E751" t="s">
        <v>564</v>
      </c>
      <c r="F751" t="s">
        <v>540</v>
      </c>
      <c r="G751">
        <v>500</v>
      </c>
      <c r="H751" t="s">
        <v>553</v>
      </c>
      <c r="I751" t="s">
        <v>432</v>
      </c>
      <c r="J751" t="s">
        <v>433</v>
      </c>
      <c r="K751" t="s">
        <v>434</v>
      </c>
      <c r="L751" t="s">
        <v>435</v>
      </c>
      <c r="M751" t="s">
        <v>10</v>
      </c>
      <c r="N751" t="s">
        <v>10</v>
      </c>
      <c r="O751" t="s">
        <v>10</v>
      </c>
      <c r="P751" s="289">
        <v>0</v>
      </c>
      <c r="Q751" s="289">
        <v>0</v>
      </c>
      <c r="R751" s="289">
        <v>0</v>
      </c>
      <c r="S751" s="289">
        <v>0</v>
      </c>
      <c r="T751" s="289">
        <v>0</v>
      </c>
      <c r="U751" s="289">
        <v>0</v>
      </c>
      <c r="V751" s="289">
        <v>0</v>
      </c>
      <c r="W751" s="289">
        <v>0</v>
      </c>
      <c r="X751" s="289">
        <v>0</v>
      </c>
      <c r="Y751" s="289">
        <v>0</v>
      </c>
      <c r="Z751" s="289">
        <v>0</v>
      </c>
    </row>
    <row r="752" spans="1:26" ht="12.75">
      <c r="A752">
        <v>2005</v>
      </c>
      <c r="B752" t="s">
        <v>427</v>
      </c>
      <c r="C752" t="s">
        <v>428</v>
      </c>
      <c r="D752">
        <v>2270010058</v>
      </c>
      <c r="E752" t="s">
        <v>564</v>
      </c>
      <c r="F752" t="s">
        <v>540</v>
      </c>
      <c r="G752">
        <v>750</v>
      </c>
      <c r="H752" t="s">
        <v>553</v>
      </c>
      <c r="I752" t="s">
        <v>432</v>
      </c>
      <c r="J752" t="s">
        <v>433</v>
      </c>
      <c r="K752" t="s">
        <v>434</v>
      </c>
      <c r="L752" t="s">
        <v>435</v>
      </c>
      <c r="M752" t="s">
        <v>10</v>
      </c>
      <c r="N752" t="s">
        <v>10</v>
      </c>
      <c r="O752" t="s">
        <v>10</v>
      </c>
      <c r="P752" s="289">
        <v>0</v>
      </c>
      <c r="Q752" s="289">
        <v>0</v>
      </c>
      <c r="R752" s="289">
        <v>0</v>
      </c>
      <c r="S752" s="289">
        <v>0</v>
      </c>
      <c r="T752" s="289">
        <v>0</v>
      </c>
      <c r="U752" s="289">
        <v>0</v>
      </c>
      <c r="V752" s="289">
        <v>0</v>
      </c>
      <c r="W752" s="289">
        <v>0</v>
      </c>
      <c r="X752" s="289">
        <v>0</v>
      </c>
      <c r="Y752" s="289">
        <v>0</v>
      </c>
      <c r="Z752" s="289">
        <v>0</v>
      </c>
    </row>
    <row r="753" spans="1:26" ht="12.75">
      <c r="A753">
        <v>2005</v>
      </c>
      <c r="B753" t="s">
        <v>427</v>
      </c>
      <c r="C753" t="s">
        <v>428</v>
      </c>
      <c r="D753">
        <v>2270010058</v>
      </c>
      <c r="E753" t="s">
        <v>564</v>
      </c>
      <c r="F753" t="s">
        <v>540</v>
      </c>
      <c r="G753">
        <v>1000</v>
      </c>
      <c r="H753" t="s">
        <v>553</v>
      </c>
      <c r="I753" t="s">
        <v>432</v>
      </c>
      <c r="J753" t="s">
        <v>433</v>
      </c>
      <c r="K753" t="s">
        <v>434</v>
      </c>
      <c r="L753" t="s">
        <v>435</v>
      </c>
      <c r="M753" t="s">
        <v>10</v>
      </c>
      <c r="N753" t="s">
        <v>10</v>
      </c>
      <c r="O753" t="s">
        <v>10</v>
      </c>
      <c r="P753" s="289">
        <v>0</v>
      </c>
      <c r="Q753" s="289">
        <v>0</v>
      </c>
      <c r="R753" s="289">
        <v>0</v>
      </c>
      <c r="S753" s="289">
        <v>0</v>
      </c>
      <c r="T753" s="289">
        <v>0</v>
      </c>
      <c r="U753" s="289">
        <v>0</v>
      </c>
      <c r="V753" s="289">
        <v>0</v>
      </c>
      <c r="W753" s="289">
        <v>0</v>
      </c>
      <c r="X753" s="289">
        <v>0</v>
      </c>
      <c r="Y753" s="289">
        <v>0</v>
      </c>
      <c r="Z753" s="289">
        <v>0</v>
      </c>
    </row>
    <row r="754" spans="1:26" ht="12.75">
      <c r="A754">
        <v>2005</v>
      </c>
      <c r="B754" t="s">
        <v>427</v>
      </c>
      <c r="C754" t="s">
        <v>428</v>
      </c>
      <c r="D754">
        <v>2270010060</v>
      </c>
      <c r="E754" t="s">
        <v>507</v>
      </c>
      <c r="F754" t="s">
        <v>540</v>
      </c>
      <c r="G754">
        <v>250</v>
      </c>
      <c r="H754" t="s">
        <v>553</v>
      </c>
      <c r="I754" t="s">
        <v>432</v>
      </c>
      <c r="J754" t="s">
        <v>433</v>
      </c>
      <c r="K754" t="s">
        <v>434</v>
      </c>
      <c r="L754" t="s">
        <v>437</v>
      </c>
      <c r="M754" t="s">
        <v>10</v>
      </c>
      <c r="N754" t="s">
        <v>10</v>
      </c>
      <c r="O754" t="s">
        <v>10</v>
      </c>
      <c r="P754" s="289">
        <v>0</v>
      </c>
      <c r="Q754" s="289">
        <v>0</v>
      </c>
      <c r="R754" s="289">
        <v>0</v>
      </c>
      <c r="S754" s="289">
        <v>0</v>
      </c>
      <c r="T754" s="289">
        <v>0</v>
      </c>
      <c r="U754" s="289">
        <v>0</v>
      </c>
      <c r="V754" s="289">
        <v>0</v>
      </c>
      <c r="W754" s="289">
        <v>0</v>
      </c>
      <c r="X754" s="289">
        <v>0</v>
      </c>
      <c r="Y754" s="289">
        <v>0</v>
      </c>
      <c r="Z754" s="289">
        <v>0</v>
      </c>
    </row>
    <row r="755" spans="1:26" ht="12.75">
      <c r="A755">
        <v>2005</v>
      </c>
      <c r="B755" t="s">
        <v>427</v>
      </c>
      <c r="C755" t="s">
        <v>428</v>
      </c>
      <c r="D755">
        <v>2270013010</v>
      </c>
      <c r="E755" t="s">
        <v>589</v>
      </c>
      <c r="F755" t="s">
        <v>540</v>
      </c>
      <c r="G755">
        <v>120</v>
      </c>
      <c r="H755" t="s">
        <v>590</v>
      </c>
      <c r="I755" t="s">
        <v>432</v>
      </c>
      <c r="J755" t="s">
        <v>437</v>
      </c>
      <c r="K755" t="s">
        <v>434</v>
      </c>
      <c r="L755" t="s">
        <v>437</v>
      </c>
      <c r="M755" t="s">
        <v>10</v>
      </c>
      <c r="N755" t="s">
        <v>10</v>
      </c>
      <c r="O755" t="s">
        <v>10</v>
      </c>
      <c r="P755" s="289">
        <v>1.7841</v>
      </c>
      <c r="Q755" s="289">
        <v>2.362835</v>
      </c>
      <c r="R755" s="289">
        <v>7.473154</v>
      </c>
      <c r="S755" s="289">
        <v>0.0002038335</v>
      </c>
      <c r="T755" s="289">
        <v>0.0005762972</v>
      </c>
      <c r="U755" s="289">
        <v>0.001212255</v>
      </c>
      <c r="V755" s="289">
        <v>0.0812324</v>
      </c>
      <c r="W755" s="289">
        <v>8.893713E-06</v>
      </c>
      <c r="X755" s="289">
        <v>0.000100185</v>
      </c>
      <c r="Y755" s="289">
        <v>0</v>
      </c>
      <c r="Z755" s="289">
        <v>1.839157E-05</v>
      </c>
    </row>
    <row r="756" spans="1:26" ht="12.75">
      <c r="A756">
        <v>2005</v>
      </c>
      <c r="B756" t="s">
        <v>427</v>
      </c>
      <c r="C756" t="s">
        <v>428</v>
      </c>
      <c r="D756">
        <v>2270013010</v>
      </c>
      <c r="E756" t="s">
        <v>589</v>
      </c>
      <c r="F756" t="s">
        <v>540</v>
      </c>
      <c r="G756">
        <v>175</v>
      </c>
      <c r="H756" t="s">
        <v>590</v>
      </c>
      <c r="I756" t="s">
        <v>432</v>
      </c>
      <c r="J756" t="s">
        <v>437</v>
      </c>
      <c r="K756" t="s">
        <v>434</v>
      </c>
      <c r="L756" t="s">
        <v>437</v>
      </c>
      <c r="M756" t="s">
        <v>10</v>
      </c>
      <c r="N756" t="s">
        <v>10</v>
      </c>
      <c r="O756" t="s">
        <v>10</v>
      </c>
      <c r="P756" s="289">
        <v>0.4382001</v>
      </c>
      <c r="Q756" s="289">
        <v>0.5803455</v>
      </c>
      <c r="R756" s="289">
        <v>2.513951</v>
      </c>
      <c r="S756" s="289">
        <v>4.518604E-05</v>
      </c>
      <c r="T756" s="289">
        <v>0.0001553679</v>
      </c>
      <c r="U756" s="289">
        <v>0.0003751201</v>
      </c>
      <c r="V756" s="289">
        <v>0.02748465</v>
      </c>
      <c r="W756" s="289">
        <v>2.886328E-06</v>
      </c>
      <c r="X756" s="289">
        <v>1.881812E-05</v>
      </c>
      <c r="Y756" s="289">
        <v>0</v>
      </c>
      <c r="Z756" s="289">
        <v>4.077064E-06</v>
      </c>
    </row>
    <row r="757" spans="1:26" ht="12.75">
      <c r="A757">
        <v>2005</v>
      </c>
      <c r="B757" t="s">
        <v>427</v>
      </c>
      <c r="C757" t="s">
        <v>428</v>
      </c>
      <c r="D757">
        <v>2270013010</v>
      </c>
      <c r="E757" t="s">
        <v>589</v>
      </c>
      <c r="F757" t="s">
        <v>540</v>
      </c>
      <c r="G757">
        <v>250</v>
      </c>
      <c r="H757" t="s">
        <v>590</v>
      </c>
      <c r="I757" t="s">
        <v>432</v>
      </c>
      <c r="J757" t="s">
        <v>433</v>
      </c>
      <c r="K757" t="s">
        <v>434</v>
      </c>
      <c r="L757" t="s">
        <v>437</v>
      </c>
      <c r="M757" t="s">
        <v>10</v>
      </c>
      <c r="N757" t="s">
        <v>10</v>
      </c>
      <c r="O757" t="s">
        <v>10</v>
      </c>
      <c r="P757" s="289">
        <v>0.0939</v>
      </c>
      <c r="Q757" s="289">
        <v>0.1243597</v>
      </c>
      <c r="R757" s="289">
        <v>0.8976709</v>
      </c>
      <c r="S757" s="289">
        <v>1.239736E-05</v>
      </c>
      <c r="T757" s="289">
        <v>3.648817E-05</v>
      </c>
      <c r="U757" s="289">
        <v>0.0001284028</v>
      </c>
      <c r="V757" s="289">
        <v>0.009859571</v>
      </c>
      <c r="W757" s="289">
        <v>1.035413E-06</v>
      </c>
      <c r="X757" s="289">
        <v>4.861888E-06</v>
      </c>
      <c r="Y757" s="289">
        <v>0</v>
      </c>
      <c r="Z757" s="289">
        <v>1.118594E-06</v>
      </c>
    </row>
    <row r="758" spans="1:26" ht="12.75">
      <c r="A758">
        <v>2005</v>
      </c>
      <c r="B758" t="s">
        <v>427</v>
      </c>
      <c r="C758" t="s">
        <v>428</v>
      </c>
      <c r="D758">
        <v>2270013010</v>
      </c>
      <c r="E758" t="s">
        <v>589</v>
      </c>
      <c r="F758" t="s">
        <v>540</v>
      </c>
      <c r="G758">
        <v>500</v>
      </c>
      <c r="H758" t="s">
        <v>590</v>
      </c>
      <c r="I758" t="s">
        <v>432</v>
      </c>
      <c r="J758" t="s">
        <v>433</v>
      </c>
      <c r="K758" t="s">
        <v>434</v>
      </c>
      <c r="L758" t="s">
        <v>437</v>
      </c>
      <c r="M758" t="s">
        <v>10</v>
      </c>
      <c r="N758" t="s">
        <v>10</v>
      </c>
      <c r="O758" t="s">
        <v>10</v>
      </c>
      <c r="P758" s="289">
        <v>0.3443</v>
      </c>
      <c r="Q758" s="289">
        <v>0.4559857</v>
      </c>
      <c r="R758" s="289">
        <v>6.153188</v>
      </c>
      <c r="S758" s="289">
        <v>7.63786E-05</v>
      </c>
      <c r="T758" s="289">
        <v>0.0003232321</v>
      </c>
      <c r="U758" s="289">
        <v>0.0008211043</v>
      </c>
      <c r="V758" s="289">
        <v>0.06750462</v>
      </c>
      <c r="W758" s="289">
        <v>6.184078E-06</v>
      </c>
      <c r="X758" s="289">
        <v>3.015268E-05</v>
      </c>
      <c r="Y758" s="289">
        <v>0</v>
      </c>
      <c r="Z758" s="289">
        <v>6.891519E-06</v>
      </c>
    </row>
    <row r="759" spans="1:26" ht="12.75">
      <c r="A759">
        <v>2005</v>
      </c>
      <c r="B759" t="s">
        <v>427</v>
      </c>
      <c r="C759" t="s">
        <v>428</v>
      </c>
      <c r="D759">
        <v>2270013010</v>
      </c>
      <c r="E759" t="s">
        <v>589</v>
      </c>
      <c r="F759" t="s">
        <v>540</v>
      </c>
      <c r="G759">
        <v>750</v>
      </c>
      <c r="H759" t="s">
        <v>590</v>
      </c>
      <c r="I759" t="s">
        <v>432</v>
      </c>
      <c r="J759" t="s">
        <v>433</v>
      </c>
      <c r="K759" t="s">
        <v>434</v>
      </c>
      <c r="L759" t="s">
        <v>437</v>
      </c>
      <c r="M759" t="s">
        <v>10</v>
      </c>
      <c r="N759" t="s">
        <v>10</v>
      </c>
      <c r="O759" t="s">
        <v>10</v>
      </c>
      <c r="P759" s="289">
        <v>0.1565</v>
      </c>
      <c r="Q759" s="289">
        <v>0.2072662</v>
      </c>
      <c r="R759" s="289">
        <v>3.977038</v>
      </c>
      <c r="S759" s="289">
        <v>5.041945E-05</v>
      </c>
      <c r="T759" s="289">
        <v>0.0002088962</v>
      </c>
      <c r="U759" s="289">
        <v>0.0005408887</v>
      </c>
      <c r="V759" s="289">
        <v>0.04362642</v>
      </c>
      <c r="W759" s="289">
        <v>4.094082E-06</v>
      </c>
      <c r="X759" s="289">
        <v>1.965474E-05</v>
      </c>
      <c r="Y759" s="289">
        <v>0</v>
      </c>
      <c r="Z759" s="289">
        <v>4.549265E-06</v>
      </c>
    </row>
    <row r="760" spans="1:26" ht="12.75">
      <c r="A760">
        <v>2005</v>
      </c>
      <c r="B760" t="s">
        <v>427</v>
      </c>
      <c r="C760" t="s">
        <v>428</v>
      </c>
      <c r="D760">
        <v>2270013010</v>
      </c>
      <c r="E760" t="s">
        <v>589</v>
      </c>
      <c r="F760" t="s">
        <v>540</v>
      </c>
      <c r="G760">
        <v>1000</v>
      </c>
      <c r="H760" t="s">
        <v>590</v>
      </c>
      <c r="I760" t="s">
        <v>432</v>
      </c>
      <c r="J760" t="s">
        <v>433</v>
      </c>
      <c r="K760" t="s">
        <v>434</v>
      </c>
      <c r="L760" t="s">
        <v>437</v>
      </c>
      <c r="M760" t="s">
        <v>10</v>
      </c>
      <c r="N760" t="s">
        <v>10</v>
      </c>
      <c r="O760" t="s">
        <v>10</v>
      </c>
      <c r="P760" s="289">
        <v>0.0626</v>
      </c>
      <c r="Q760" s="289">
        <v>0.08290649</v>
      </c>
      <c r="R760" s="289">
        <v>2.125279</v>
      </c>
      <c r="S760" s="289">
        <v>3.14559E-05</v>
      </c>
      <c r="T760" s="289">
        <v>0.0001288864</v>
      </c>
      <c r="U760" s="289">
        <v>0.0003230917</v>
      </c>
      <c r="V760" s="289">
        <v>0.02326742</v>
      </c>
      <c r="W760" s="289">
        <v>2.183511E-06</v>
      </c>
      <c r="X760" s="289">
        <v>1.1115E-05</v>
      </c>
      <c r="Y760" s="289">
        <v>0</v>
      </c>
      <c r="Z760" s="289">
        <v>2.838215E-06</v>
      </c>
    </row>
    <row r="761" spans="1:26" s="304" customFormat="1" ht="12.75">
      <c r="A761" s="304">
        <v>2005</v>
      </c>
      <c r="B761" s="304" t="s">
        <v>427</v>
      </c>
      <c r="C761" s="304" t="s">
        <v>428</v>
      </c>
      <c r="D761" s="304">
        <v>2282005010</v>
      </c>
      <c r="E761" s="304" t="s">
        <v>599</v>
      </c>
      <c r="F761" s="304" t="s">
        <v>430</v>
      </c>
      <c r="G761" s="304">
        <v>2</v>
      </c>
      <c r="H761" s="304" t="s">
        <v>600</v>
      </c>
      <c r="I761" s="304" t="s">
        <v>432</v>
      </c>
      <c r="J761" s="304" t="s">
        <v>433</v>
      </c>
      <c r="K761" s="304" t="s">
        <v>434</v>
      </c>
      <c r="L761" s="304" t="s">
        <v>435</v>
      </c>
      <c r="M761" s="304" t="s">
        <v>10</v>
      </c>
      <c r="N761" s="304" t="s">
        <v>10</v>
      </c>
      <c r="O761" s="304" t="s">
        <v>10</v>
      </c>
      <c r="P761" s="305">
        <v>347.1345</v>
      </c>
      <c r="Q761" s="305">
        <v>45.52887</v>
      </c>
      <c r="R761" s="305">
        <v>4.334352</v>
      </c>
      <c r="S761" s="305">
        <v>0.00485146</v>
      </c>
      <c r="T761" s="305">
        <v>0.006078829</v>
      </c>
      <c r="U761" s="305">
        <v>1.738656E-05</v>
      </c>
      <c r="V761" s="305">
        <v>0.01379347</v>
      </c>
      <c r="W761" s="305">
        <v>3.932892E-07</v>
      </c>
      <c r="X761" s="305">
        <v>0.0002280496</v>
      </c>
      <c r="Y761" s="305">
        <v>1.248522E-05</v>
      </c>
      <c r="Z761" s="305">
        <v>0.0003015416</v>
      </c>
    </row>
    <row r="762" spans="1:26" s="304" customFormat="1" ht="12.75">
      <c r="A762" s="304">
        <v>2005</v>
      </c>
      <c r="B762" s="304" t="s">
        <v>427</v>
      </c>
      <c r="C762" s="304" t="s">
        <v>428</v>
      </c>
      <c r="D762" s="304">
        <v>2282005010</v>
      </c>
      <c r="E762" s="304" t="s">
        <v>599</v>
      </c>
      <c r="F762" s="304" t="s">
        <v>430</v>
      </c>
      <c r="G762" s="304">
        <v>15</v>
      </c>
      <c r="H762" s="304" t="s">
        <v>600</v>
      </c>
      <c r="I762" s="304" t="s">
        <v>432</v>
      </c>
      <c r="J762" s="304" t="s">
        <v>433</v>
      </c>
      <c r="K762" s="304" t="s">
        <v>434</v>
      </c>
      <c r="L762" s="304" t="s">
        <v>435</v>
      </c>
      <c r="M762" s="304" t="s">
        <v>10</v>
      </c>
      <c r="N762" s="304" t="s">
        <v>10</v>
      </c>
      <c r="O762" s="304" t="s">
        <v>10</v>
      </c>
      <c r="P762" s="305">
        <v>19215.43</v>
      </c>
      <c r="Q762" s="305">
        <v>2520.224</v>
      </c>
      <c r="R762" s="305">
        <v>645.9884</v>
      </c>
      <c r="S762" s="305">
        <v>0.6381986</v>
      </c>
      <c r="T762" s="305">
        <v>0.9622831</v>
      </c>
      <c r="U762" s="305">
        <v>0.0124363</v>
      </c>
      <c r="V762" s="305">
        <v>2.290588</v>
      </c>
      <c r="W762" s="305">
        <v>6.531087E-05</v>
      </c>
      <c r="X762" s="305">
        <v>0.03787066</v>
      </c>
      <c r="Y762" s="305">
        <v>0.002645901</v>
      </c>
      <c r="Z762" s="305">
        <v>0.03966713</v>
      </c>
    </row>
    <row r="763" spans="1:26" s="304" customFormat="1" ht="12.75">
      <c r="A763" s="304">
        <v>2005</v>
      </c>
      <c r="B763" s="304" t="s">
        <v>427</v>
      </c>
      <c r="C763" s="304" t="s">
        <v>428</v>
      </c>
      <c r="D763" s="304">
        <v>2282005010</v>
      </c>
      <c r="E763" s="304" t="s">
        <v>599</v>
      </c>
      <c r="F763" s="304" t="s">
        <v>430</v>
      </c>
      <c r="G763" s="304">
        <v>25</v>
      </c>
      <c r="H763" s="304" t="s">
        <v>600</v>
      </c>
      <c r="I763" s="304" t="s">
        <v>432</v>
      </c>
      <c r="J763" s="304" t="s">
        <v>433</v>
      </c>
      <c r="K763" s="304" t="s">
        <v>434</v>
      </c>
      <c r="L763" s="304" t="s">
        <v>435</v>
      </c>
      <c r="M763" s="304" t="s">
        <v>10</v>
      </c>
      <c r="N763" s="304" t="s">
        <v>10</v>
      </c>
      <c r="O763" s="304" t="s">
        <v>10</v>
      </c>
      <c r="P763" s="305">
        <v>5221.612</v>
      </c>
      <c r="Q763" s="305">
        <v>684.847</v>
      </c>
      <c r="R763" s="305">
        <v>488.1906</v>
      </c>
      <c r="S763" s="305">
        <v>0.3794697</v>
      </c>
      <c r="T763" s="305">
        <v>0.7577747</v>
      </c>
      <c r="U763" s="305">
        <v>0.01540711</v>
      </c>
      <c r="V763" s="305">
        <v>2.074819</v>
      </c>
      <c r="W763" s="305">
        <v>5.915872E-05</v>
      </c>
      <c r="X763" s="305">
        <v>0.03430331</v>
      </c>
      <c r="Y763" s="305">
        <v>0.001617372</v>
      </c>
      <c r="Z763" s="305">
        <v>0.02358587</v>
      </c>
    </row>
    <row r="764" spans="1:26" s="304" customFormat="1" ht="12.75">
      <c r="A764" s="304">
        <v>2005</v>
      </c>
      <c r="B764" s="304" t="s">
        <v>427</v>
      </c>
      <c r="C764" s="304" t="s">
        <v>428</v>
      </c>
      <c r="D764" s="304">
        <v>2282005010</v>
      </c>
      <c r="E764" s="304" t="s">
        <v>599</v>
      </c>
      <c r="F764" s="304" t="s">
        <v>430</v>
      </c>
      <c r="G764" s="304">
        <v>50</v>
      </c>
      <c r="H764" s="304" t="s">
        <v>600</v>
      </c>
      <c r="I764" s="304" t="s">
        <v>432</v>
      </c>
      <c r="J764" s="304" t="s">
        <v>433</v>
      </c>
      <c r="K764" s="304" t="s">
        <v>434</v>
      </c>
      <c r="L764" s="304" t="s">
        <v>435</v>
      </c>
      <c r="M764" s="304" t="s">
        <v>10</v>
      </c>
      <c r="N764" s="304" t="s">
        <v>10</v>
      </c>
      <c r="O764" s="304" t="s">
        <v>10</v>
      </c>
      <c r="P764" s="305">
        <v>5097.705</v>
      </c>
      <c r="Q764" s="305">
        <v>668.5957</v>
      </c>
      <c r="R764" s="305">
        <v>1111.971</v>
      </c>
      <c r="S764" s="305">
        <v>0.6076337</v>
      </c>
      <c r="T764" s="305">
        <v>1.006101</v>
      </c>
      <c r="U764" s="305">
        <v>0.03746715</v>
      </c>
      <c r="V764" s="305">
        <v>6.835145</v>
      </c>
      <c r="W764" s="305">
        <v>0.0001068465</v>
      </c>
      <c r="X764" s="305">
        <v>0.06195521</v>
      </c>
      <c r="Y764" s="305">
        <v>0.00245354</v>
      </c>
      <c r="Z764" s="305">
        <v>0.03776735</v>
      </c>
    </row>
    <row r="765" spans="1:26" s="304" customFormat="1" ht="12.75">
      <c r="A765" s="304">
        <v>2005</v>
      </c>
      <c r="B765" s="304" t="s">
        <v>427</v>
      </c>
      <c r="C765" s="304" t="s">
        <v>428</v>
      </c>
      <c r="D765" s="304">
        <v>2282005010</v>
      </c>
      <c r="E765" s="304" t="s">
        <v>599</v>
      </c>
      <c r="F765" s="304" t="s">
        <v>430</v>
      </c>
      <c r="G765" s="304">
        <v>120</v>
      </c>
      <c r="H765" s="304" t="s">
        <v>600</v>
      </c>
      <c r="I765" s="304" t="s">
        <v>432</v>
      </c>
      <c r="J765" s="304" t="s">
        <v>433</v>
      </c>
      <c r="K765" s="304" t="s">
        <v>434</v>
      </c>
      <c r="L765" s="304" t="s">
        <v>435</v>
      </c>
      <c r="M765" s="304" t="s">
        <v>10</v>
      </c>
      <c r="N765" s="304" t="s">
        <v>10</v>
      </c>
      <c r="O765" s="304" t="s">
        <v>10</v>
      </c>
      <c r="P765" s="305">
        <v>4482.684</v>
      </c>
      <c r="Q765" s="305">
        <v>587.932</v>
      </c>
      <c r="R765" s="305">
        <v>2044.238</v>
      </c>
      <c r="S765" s="305">
        <v>1.045887</v>
      </c>
      <c r="T765" s="305">
        <v>1.943658</v>
      </c>
      <c r="U765" s="305">
        <v>0.07061464</v>
      </c>
      <c r="V765" s="305">
        <v>12.68907</v>
      </c>
      <c r="W765" s="305">
        <v>0.0002006085</v>
      </c>
      <c r="X765" s="305">
        <v>0.1163233</v>
      </c>
      <c r="Y765" s="305">
        <v>0.003322262</v>
      </c>
      <c r="Z765" s="305">
        <v>0.06500691</v>
      </c>
    </row>
    <row r="766" spans="1:26" s="304" customFormat="1" ht="12.75">
      <c r="A766" s="304">
        <v>2005</v>
      </c>
      <c r="B766" s="304" t="s">
        <v>427</v>
      </c>
      <c r="C766" s="304" t="s">
        <v>428</v>
      </c>
      <c r="D766" s="304">
        <v>2282005010</v>
      </c>
      <c r="E766" s="304" t="s">
        <v>599</v>
      </c>
      <c r="F766" s="304" t="s">
        <v>430</v>
      </c>
      <c r="G766" s="304">
        <v>175</v>
      </c>
      <c r="H766" s="304" t="s">
        <v>600</v>
      </c>
      <c r="I766" s="304" t="s">
        <v>432</v>
      </c>
      <c r="J766" s="304" t="s">
        <v>433</v>
      </c>
      <c r="K766" s="304" t="s">
        <v>434</v>
      </c>
      <c r="L766" s="304" t="s">
        <v>435</v>
      </c>
      <c r="M766" s="304" t="s">
        <v>10</v>
      </c>
      <c r="N766" s="304" t="s">
        <v>10</v>
      </c>
      <c r="O766" s="304" t="s">
        <v>10</v>
      </c>
      <c r="P766" s="305">
        <v>2070.037</v>
      </c>
      <c r="Q766" s="305">
        <v>271.4983</v>
      </c>
      <c r="R766" s="305">
        <v>1733.728</v>
      </c>
      <c r="S766" s="305">
        <v>0.8731965</v>
      </c>
      <c r="T766" s="305">
        <v>1.873954</v>
      </c>
      <c r="U766" s="305">
        <v>0.05282812</v>
      </c>
      <c r="V766" s="305">
        <v>10.45992</v>
      </c>
      <c r="W766" s="305">
        <v>0.0001700318</v>
      </c>
      <c r="X766" s="305">
        <v>0.09859333</v>
      </c>
      <c r="Y766" s="305">
        <v>0.00191179</v>
      </c>
      <c r="Z766" s="305">
        <v>0.05427336</v>
      </c>
    </row>
    <row r="767" spans="1:26" s="304" customFormat="1" ht="12.75">
      <c r="A767" s="304">
        <v>2005</v>
      </c>
      <c r="B767" s="304" t="s">
        <v>427</v>
      </c>
      <c r="C767" s="304" t="s">
        <v>428</v>
      </c>
      <c r="D767" s="304">
        <v>2282005010</v>
      </c>
      <c r="E767" s="304" t="s">
        <v>599</v>
      </c>
      <c r="F767" s="304" t="s">
        <v>430</v>
      </c>
      <c r="G767" s="304">
        <v>250</v>
      </c>
      <c r="H767" s="304" t="s">
        <v>600</v>
      </c>
      <c r="I767" s="304" t="s">
        <v>432</v>
      </c>
      <c r="J767" s="304" t="s">
        <v>433</v>
      </c>
      <c r="K767" s="304" t="s">
        <v>434</v>
      </c>
      <c r="L767" s="304" t="s">
        <v>435</v>
      </c>
      <c r="M767" s="304" t="s">
        <v>10</v>
      </c>
      <c r="N767" s="304" t="s">
        <v>10</v>
      </c>
      <c r="O767" s="304" t="s">
        <v>10</v>
      </c>
      <c r="P767" s="305">
        <v>594.2955</v>
      </c>
      <c r="Q767" s="305">
        <v>77.94558</v>
      </c>
      <c r="R767" s="305">
        <v>640.5598</v>
      </c>
      <c r="S767" s="305">
        <v>0.3307124</v>
      </c>
      <c r="T767" s="305">
        <v>0.6217988</v>
      </c>
      <c r="U767" s="305">
        <v>0.02851301</v>
      </c>
      <c r="V767" s="305">
        <v>3.944688</v>
      </c>
      <c r="W767" s="305">
        <v>6.59846E-05</v>
      </c>
      <c r="X767" s="305">
        <v>0.03826132</v>
      </c>
      <c r="Y767" s="305">
        <v>0.0007516843</v>
      </c>
      <c r="Z767" s="305">
        <v>0.02055538</v>
      </c>
    </row>
    <row r="768" spans="1:26" s="304" customFormat="1" ht="12.75">
      <c r="A768" s="304">
        <v>2005</v>
      </c>
      <c r="B768" s="304" t="s">
        <v>427</v>
      </c>
      <c r="C768" s="304" t="s">
        <v>428</v>
      </c>
      <c r="D768" s="304">
        <v>2282005010</v>
      </c>
      <c r="E768" s="304" t="s">
        <v>599</v>
      </c>
      <c r="F768" s="304" t="s">
        <v>430</v>
      </c>
      <c r="G768" s="304">
        <v>500</v>
      </c>
      <c r="H768" s="304" t="s">
        <v>600</v>
      </c>
      <c r="I768" s="304" t="s">
        <v>432</v>
      </c>
      <c r="J768" s="304" t="s">
        <v>433</v>
      </c>
      <c r="K768" s="304" t="s">
        <v>434</v>
      </c>
      <c r="L768" s="304" t="s">
        <v>435</v>
      </c>
      <c r="M768" s="304" t="s">
        <v>10</v>
      </c>
      <c r="N768" s="304" t="s">
        <v>10</v>
      </c>
      <c r="O768" s="304" t="s">
        <v>10</v>
      </c>
      <c r="P768" s="305">
        <v>119.9683</v>
      </c>
      <c r="Q768" s="305">
        <v>15.73459</v>
      </c>
      <c r="R768" s="305">
        <v>184.7106</v>
      </c>
      <c r="S768" s="305">
        <v>0.1007767</v>
      </c>
      <c r="T768" s="305">
        <v>0.1816332</v>
      </c>
      <c r="U768" s="305">
        <v>0.001439135</v>
      </c>
      <c r="V768" s="305">
        <v>1.113195</v>
      </c>
      <c r="W768" s="305">
        <v>1.862092E-05</v>
      </c>
      <c r="X768" s="305">
        <v>0.01079738</v>
      </c>
      <c r="Y768" s="305">
        <v>8.046743E-05</v>
      </c>
      <c r="Z768" s="305">
        <v>0.006263756</v>
      </c>
    </row>
    <row r="769" spans="1:26" s="304" customFormat="1" ht="12.75">
      <c r="A769" s="304">
        <v>2005</v>
      </c>
      <c r="B769" s="304" t="s">
        <v>427</v>
      </c>
      <c r="C769" s="304" t="s">
        <v>428</v>
      </c>
      <c r="D769" s="304">
        <v>2282005025</v>
      </c>
      <c r="E769" s="304" t="s">
        <v>601</v>
      </c>
      <c r="F769" s="304" t="s">
        <v>430</v>
      </c>
      <c r="G769" s="304">
        <v>15</v>
      </c>
      <c r="H769" s="304" t="s">
        <v>600</v>
      </c>
      <c r="I769" s="304" t="s">
        <v>432</v>
      </c>
      <c r="J769" s="304" t="s">
        <v>433</v>
      </c>
      <c r="K769" s="304" t="s">
        <v>434</v>
      </c>
      <c r="L769" s="304" t="s">
        <v>435</v>
      </c>
      <c r="M769" s="304" t="s">
        <v>10</v>
      </c>
      <c r="N769" s="304" t="s">
        <v>10</v>
      </c>
      <c r="O769" s="304" t="s">
        <v>10</v>
      </c>
      <c r="P769" s="305">
        <v>233.4659</v>
      </c>
      <c r="Q769" s="305">
        <v>6.379275</v>
      </c>
      <c r="R769" s="305">
        <v>1.769305</v>
      </c>
      <c r="S769" s="305">
        <v>0.001736137</v>
      </c>
      <c r="T769" s="305">
        <v>0.00262111</v>
      </c>
      <c r="U769" s="305">
        <v>3.436715E-05</v>
      </c>
      <c r="V769" s="305">
        <v>0.006341578</v>
      </c>
      <c r="W769" s="305">
        <v>1.808155E-07</v>
      </c>
      <c r="X769" s="305">
        <v>0.0001048463</v>
      </c>
      <c r="Y769" s="305">
        <v>6.996677E-06</v>
      </c>
      <c r="Z769" s="305">
        <v>0.0001079093</v>
      </c>
    </row>
    <row r="770" spans="1:26" s="304" customFormat="1" ht="12.75">
      <c r="A770" s="304">
        <v>2005</v>
      </c>
      <c r="B770" s="304" t="s">
        <v>427</v>
      </c>
      <c r="C770" s="304" t="s">
        <v>428</v>
      </c>
      <c r="D770" s="304">
        <v>2282005025</v>
      </c>
      <c r="E770" s="304" t="s">
        <v>601</v>
      </c>
      <c r="F770" s="304" t="s">
        <v>430</v>
      </c>
      <c r="G770" s="304">
        <v>25</v>
      </c>
      <c r="H770" s="304" t="s">
        <v>600</v>
      </c>
      <c r="I770" s="304" t="s">
        <v>432</v>
      </c>
      <c r="J770" s="304" t="s">
        <v>433</v>
      </c>
      <c r="K770" s="304" t="s">
        <v>434</v>
      </c>
      <c r="L770" s="304" t="s">
        <v>435</v>
      </c>
      <c r="M770" s="304" t="s">
        <v>10</v>
      </c>
      <c r="N770" s="304" t="s">
        <v>10</v>
      </c>
      <c r="O770" s="304" t="s">
        <v>10</v>
      </c>
      <c r="P770" s="305">
        <v>125.4853</v>
      </c>
      <c r="Q770" s="305">
        <v>3.428786</v>
      </c>
      <c r="R770" s="305">
        <v>1.986799</v>
      </c>
      <c r="S770" s="305">
        <v>0.00153234</v>
      </c>
      <c r="T770" s="305">
        <v>0.003063771</v>
      </c>
      <c r="U770" s="305">
        <v>5.920649E-05</v>
      </c>
      <c r="V770" s="305">
        <v>0.00852131</v>
      </c>
      <c r="W770" s="305">
        <v>2.429657E-07</v>
      </c>
      <c r="X770" s="305">
        <v>0.0001408842</v>
      </c>
      <c r="Y770" s="305">
        <v>7.04654E-06</v>
      </c>
      <c r="Z770" s="305">
        <v>9.524231E-05</v>
      </c>
    </row>
    <row r="771" spans="1:26" s="304" customFormat="1" ht="12.75">
      <c r="A771" s="304">
        <v>2005</v>
      </c>
      <c r="B771" s="304" t="s">
        <v>427</v>
      </c>
      <c r="C771" s="304" t="s">
        <v>428</v>
      </c>
      <c r="D771" s="304">
        <v>2282005025</v>
      </c>
      <c r="E771" s="304" t="s">
        <v>601</v>
      </c>
      <c r="F771" s="304" t="s">
        <v>430</v>
      </c>
      <c r="G771" s="304">
        <v>50</v>
      </c>
      <c r="H771" s="304" t="s">
        <v>600</v>
      </c>
      <c r="I771" s="304" t="s">
        <v>432</v>
      </c>
      <c r="J771" s="304" t="s">
        <v>433</v>
      </c>
      <c r="K771" s="304" t="s">
        <v>434</v>
      </c>
      <c r="L771" s="304" t="s">
        <v>435</v>
      </c>
      <c r="M771" s="304" t="s">
        <v>10</v>
      </c>
      <c r="N771" s="304" t="s">
        <v>10</v>
      </c>
      <c r="O771" s="304" t="s">
        <v>10</v>
      </c>
      <c r="P771" s="305">
        <v>116.4088</v>
      </c>
      <c r="Q771" s="305">
        <v>3.180781</v>
      </c>
      <c r="R771" s="305">
        <v>4.662687</v>
      </c>
      <c r="S771" s="305">
        <v>0.002519133</v>
      </c>
      <c r="T771" s="305">
        <v>0.004176286</v>
      </c>
      <c r="U771" s="305">
        <v>0.0001533063</v>
      </c>
      <c r="V771" s="305">
        <v>0.02883734</v>
      </c>
      <c r="W771" s="305">
        <v>4.507836E-07</v>
      </c>
      <c r="X771" s="305">
        <v>0.0002613879</v>
      </c>
      <c r="Y771" s="305">
        <v>1.070752E-05</v>
      </c>
      <c r="Z771" s="305">
        <v>0.0001565763</v>
      </c>
    </row>
    <row r="772" spans="1:26" s="304" customFormat="1" ht="12.75">
      <c r="A772" s="304">
        <v>2005</v>
      </c>
      <c r="B772" s="304" t="s">
        <v>427</v>
      </c>
      <c r="C772" s="304" t="s">
        <v>428</v>
      </c>
      <c r="D772" s="304">
        <v>2282005030</v>
      </c>
      <c r="E772" s="304" t="s">
        <v>602</v>
      </c>
      <c r="F772" s="304" t="s">
        <v>430</v>
      </c>
      <c r="G772" s="304">
        <v>9999</v>
      </c>
      <c r="H772" s="304" t="s">
        <v>600</v>
      </c>
      <c r="I772" s="304" t="s">
        <v>432</v>
      </c>
      <c r="J772" s="304" t="s">
        <v>433</v>
      </c>
      <c r="K772" s="304" t="s">
        <v>434</v>
      </c>
      <c r="L772" s="304" t="s">
        <v>435</v>
      </c>
      <c r="M772" s="304" t="s">
        <v>10</v>
      </c>
      <c r="N772" s="304" t="s">
        <v>10</v>
      </c>
      <c r="O772" s="304" t="s">
        <v>10</v>
      </c>
      <c r="P772" s="305">
        <v>16282.07</v>
      </c>
      <c r="Q772" s="305">
        <v>958.5653</v>
      </c>
      <c r="R772" s="305">
        <v>4000.396</v>
      </c>
      <c r="S772" s="305">
        <v>2.120207</v>
      </c>
      <c r="T772" s="305">
        <v>3.642711</v>
      </c>
      <c r="U772" s="305">
        <v>0.1745936</v>
      </c>
      <c r="V772" s="305">
        <v>24.80417</v>
      </c>
      <c r="W772" s="305">
        <v>0.0004032055</v>
      </c>
      <c r="X772" s="305">
        <v>0.2272137</v>
      </c>
      <c r="Y772" s="305">
        <v>0.006252178</v>
      </c>
      <c r="Z772" s="305">
        <v>0.1317811</v>
      </c>
    </row>
    <row r="773" spans="1:26" s="304" customFormat="1" ht="12.75">
      <c r="A773" s="304">
        <v>2005</v>
      </c>
      <c r="B773" s="304" t="s">
        <v>427</v>
      </c>
      <c r="C773" s="304" t="s">
        <v>428</v>
      </c>
      <c r="D773" s="304">
        <v>2282010005</v>
      </c>
      <c r="E773" s="304" t="s">
        <v>603</v>
      </c>
      <c r="F773" s="304" t="s">
        <v>439</v>
      </c>
      <c r="G773" s="304">
        <v>250</v>
      </c>
      <c r="H773" s="304" t="s">
        <v>600</v>
      </c>
      <c r="I773" s="304" t="s">
        <v>432</v>
      </c>
      <c r="J773" s="304" t="s">
        <v>433</v>
      </c>
      <c r="K773" s="304" t="s">
        <v>434</v>
      </c>
      <c r="L773" s="304" t="s">
        <v>435</v>
      </c>
      <c r="M773" s="304" t="s">
        <v>10</v>
      </c>
      <c r="N773" s="304" t="s">
        <v>10</v>
      </c>
      <c r="O773" s="304" t="s">
        <v>10</v>
      </c>
      <c r="P773" s="305">
        <v>13000.69</v>
      </c>
      <c r="Q773" s="305">
        <v>3303.672</v>
      </c>
      <c r="R773" s="305">
        <v>18815.47</v>
      </c>
      <c r="S773" s="305">
        <v>0.9252646</v>
      </c>
      <c r="T773" s="305">
        <v>24.2482</v>
      </c>
      <c r="U773" s="305">
        <v>1.065494</v>
      </c>
      <c r="V773" s="305">
        <v>139.9495</v>
      </c>
      <c r="W773" s="305">
        <v>0.001612689</v>
      </c>
      <c r="X773" s="305">
        <v>0.01338315</v>
      </c>
      <c r="Y773" s="305">
        <v>0.03262966</v>
      </c>
      <c r="Z773" s="305">
        <v>0.05256583</v>
      </c>
    </row>
    <row r="774" spans="1:26" s="304" customFormat="1" ht="12.75">
      <c r="A774" s="304">
        <v>2005</v>
      </c>
      <c r="B774" s="304" t="s">
        <v>427</v>
      </c>
      <c r="C774" s="304" t="s">
        <v>428</v>
      </c>
      <c r="D774" s="304">
        <v>2282010010</v>
      </c>
      <c r="E774" s="304" t="s">
        <v>599</v>
      </c>
      <c r="F774" s="304" t="s">
        <v>439</v>
      </c>
      <c r="G774" s="304">
        <v>50</v>
      </c>
      <c r="H774" s="304" t="s">
        <v>600</v>
      </c>
      <c r="I774" s="304" t="s">
        <v>432</v>
      </c>
      <c r="J774" s="304" t="s">
        <v>433</v>
      </c>
      <c r="K774" s="304" t="s">
        <v>434</v>
      </c>
      <c r="L774" s="304" t="s">
        <v>435</v>
      </c>
      <c r="M774" s="304" t="s">
        <v>10</v>
      </c>
      <c r="N774" s="304" t="s">
        <v>10</v>
      </c>
      <c r="O774" s="304" t="s">
        <v>10</v>
      </c>
      <c r="P774" s="305">
        <v>3128.192</v>
      </c>
      <c r="Q774" s="305">
        <v>410.2821</v>
      </c>
      <c r="R774" s="305">
        <v>539.0397</v>
      </c>
      <c r="S774" s="305">
        <v>0.03119299</v>
      </c>
      <c r="T774" s="305">
        <v>0.8078241</v>
      </c>
      <c r="U774" s="305">
        <v>0.0246611</v>
      </c>
      <c r="V774" s="305">
        <v>3.813733</v>
      </c>
      <c r="W774" s="305">
        <v>4.394702E-05</v>
      </c>
      <c r="X774" s="305">
        <v>0.0003647012</v>
      </c>
      <c r="Y774" s="305">
        <v>0.001659094</v>
      </c>
      <c r="Z774" s="305">
        <v>0.001772126</v>
      </c>
    </row>
    <row r="775" spans="1:26" s="304" customFormat="1" ht="12.75">
      <c r="A775" s="304">
        <v>2005</v>
      </c>
      <c r="B775" s="304" t="s">
        <v>427</v>
      </c>
      <c r="C775" s="304" t="s">
        <v>428</v>
      </c>
      <c r="D775" s="304">
        <v>2282010015</v>
      </c>
      <c r="E775" s="304" t="s">
        <v>604</v>
      </c>
      <c r="F775" s="304" t="s">
        <v>439</v>
      </c>
      <c r="G775" s="304">
        <v>250</v>
      </c>
      <c r="H775" s="304" t="s">
        <v>600</v>
      </c>
      <c r="I775" s="304" t="s">
        <v>432</v>
      </c>
      <c r="J775" s="304" t="s">
        <v>433</v>
      </c>
      <c r="K775" s="304" t="s">
        <v>434</v>
      </c>
      <c r="L775" s="304" t="s">
        <v>435</v>
      </c>
      <c r="M775" s="304" t="s">
        <v>10</v>
      </c>
      <c r="N775" s="304" t="s">
        <v>10</v>
      </c>
      <c r="O775" s="304" t="s">
        <v>10</v>
      </c>
      <c r="P775" s="305">
        <v>33925.2</v>
      </c>
      <c r="Q775" s="305">
        <v>6766.951</v>
      </c>
      <c r="R775" s="305">
        <v>28669.02</v>
      </c>
      <c r="S775" s="305">
        <v>1.446987</v>
      </c>
      <c r="T775" s="305">
        <v>37.56423</v>
      </c>
      <c r="U775" s="305">
        <v>1.557674</v>
      </c>
      <c r="V775" s="305">
        <v>212.1286</v>
      </c>
      <c r="W775" s="305">
        <v>0.002444434</v>
      </c>
      <c r="X775" s="305">
        <v>0.02028552</v>
      </c>
      <c r="Y775" s="305">
        <v>0.05584918</v>
      </c>
      <c r="Z775" s="305">
        <v>0.08220574</v>
      </c>
    </row>
    <row r="776" spans="1:26" s="304" customFormat="1" ht="12.75">
      <c r="A776" s="304">
        <v>2005</v>
      </c>
      <c r="B776" s="304" t="s">
        <v>427</v>
      </c>
      <c r="C776" s="304" t="s">
        <v>428</v>
      </c>
      <c r="D776" s="304">
        <v>2282010020</v>
      </c>
      <c r="E776" s="304" t="s">
        <v>605</v>
      </c>
      <c r="F776" s="304" t="s">
        <v>439</v>
      </c>
      <c r="G776" s="304">
        <v>15</v>
      </c>
      <c r="H776" s="304" t="s">
        <v>600</v>
      </c>
      <c r="I776" s="304" t="s">
        <v>432</v>
      </c>
      <c r="J776" s="304" t="s">
        <v>433</v>
      </c>
      <c r="K776" s="304" t="s">
        <v>434</v>
      </c>
      <c r="L776" s="304" t="s">
        <v>435</v>
      </c>
      <c r="M776" s="304" t="s">
        <v>10</v>
      </c>
      <c r="N776" s="304" t="s">
        <v>10</v>
      </c>
      <c r="O776" s="304" t="s">
        <v>10</v>
      </c>
      <c r="P776" s="305">
        <v>622.8433</v>
      </c>
      <c r="Q776" s="305">
        <v>17.01871</v>
      </c>
      <c r="R776" s="305">
        <v>6.837231</v>
      </c>
      <c r="S776" s="305">
        <v>0.0003962606</v>
      </c>
      <c r="T776" s="305">
        <v>0.01044287</v>
      </c>
      <c r="U776" s="305">
        <v>0.0003126438</v>
      </c>
      <c r="V776" s="305">
        <v>0.04806288</v>
      </c>
      <c r="W776" s="305">
        <v>8.039698E-07</v>
      </c>
      <c r="X776" s="305">
        <v>4.596177E-06</v>
      </c>
      <c r="Y776" s="305">
        <v>3.657533E-05</v>
      </c>
      <c r="Z776" s="305">
        <v>2.251222E-05</v>
      </c>
    </row>
    <row r="777" spans="1:26" s="304" customFormat="1" ht="12.75">
      <c r="A777" s="304">
        <v>2005</v>
      </c>
      <c r="B777" s="304" t="s">
        <v>427</v>
      </c>
      <c r="C777" s="304" t="s">
        <v>428</v>
      </c>
      <c r="D777" s="304">
        <v>2282010040</v>
      </c>
      <c r="E777" s="304" t="s">
        <v>606</v>
      </c>
      <c r="F777" s="304" t="s">
        <v>439</v>
      </c>
      <c r="G777" s="304">
        <v>500</v>
      </c>
      <c r="H777" s="304" t="s">
        <v>600</v>
      </c>
      <c r="I777" s="304" t="s">
        <v>432</v>
      </c>
      <c r="J777" s="304" t="s">
        <v>433</v>
      </c>
      <c r="K777" s="304" t="s">
        <v>434</v>
      </c>
      <c r="L777" s="304" t="s">
        <v>435</v>
      </c>
      <c r="M777" s="304" t="s">
        <v>10</v>
      </c>
      <c r="N777" s="304" t="s">
        <v>10</v>
      </c>
      <c r="O777" s="304" t="s">
        <v>10</v>
      </c>
      <c r="P777" s="305">
        <v>4437.79</v>
      </c>
      <c r="Q777" s="305">
        <v>885.192</v>
      </c>
      <c r="R777" s="305">
        <v>6024.223</v>
      </c>
      <c r="S777" s="305">
        <v>0.3055797</v>
      </c>
      <c r="T777" s="305">
        <v>7.906585</v>
      </c>
      <c r="U777" s="305">
        <v>0.3294257</v>
      </c>
      <c r="V777" s="305">
        <v>44.54802</v>
      </c>
      <c r="W777" s="305">
        <v>0.0005133429</v>
      </c>
      <c r="X777" s="305">
        <v>0.004260057</v>
      </c>
      <c r="Y777" s="305">
        <v>0.009439849</v>
      </c>
      <c r="Z777" s="305">
        <v>0.01736049</v>
      </c>
    </row>
    <row r="778" spans="1:26" s="304" customFormat="1" ht="12.75">
      <c r="A778" s="304">
        <v>2005</v>
      </c>
      <c r="B778" s="304" t="s">
        <v>427</v>
      </c>
      <c r="C778" s="304" t="s">
        <v>428</v>
      </c>
      <c r="D778" s="304">
        <v>2282020005</v>
      </c>
      <c r="E778" s="304" t="s">
        <v>603</v>
      </c>
      <c r="F778" s="304" t="s">
        <v>540</v>
      </c>
      <c r="G778" s="304">
        <v>250</v>
      </c>
      <c r="H778" s="304" t="s">
        <v>600</v>
      </c>
      <c r="I778" s="304" t="s">
        <v>432</v>
      </c>
      <c r="J778" s="304" t="s">
        <v>433</v>
      </c>
      <c r="K778" s="304" t="s">
        <v>434</v>
      </c>
      <c r="L778" s="304" t="s">
        <v>435</v>
      </c>
      <c r="M778" s="304" t="s">
        <v>10</v>
      </c>
      <c r="N778" s="304" t="s">
        <v>10</v>
      </c>
      <c r="O778" s="304" t="s">
        <v>10</v>
      </c>
      <c r="P778" s="305">
        <v>1392.904</v>
      </c>
      <c r="Q778" s="305">
        <v>353.9582</v>
      </c>
      <c r="R778" s="305">
        <v>1766.567</v>
      </c>
      <c r="S778" s="305">
        <v>0.1042018</v>
      </c>
      <c r="T778" s="305">
        <v>0.1566072</v>
      </c>
      <c r="U778" s="305">
        <v>0.3547529</v>
      </c>
      <c r="V778" s="305">
        <v>18.93614</v>
      </c>
      <c r="W778" s="305">
        <v>0.001988598</v>
      </c>
      <c r="X778" s="305">
        <v>0.009048692</v>
      </c>
      <c r="Y778" s="305">
        <v>0</v>
      </c>
      <c r="Z778" s="305">
        <v>0.009401956</v>
      </c>
    </row>
    <row r="779" spans="1:26" s="304" customFormat="1" ht="12.75">
      <c r="A779" s="304">
        <v>2005</v>
      </c>
      <c r="B779" s="304" t="s">
        <v>427</v>
      </c>
      <c r="C779" s="304" t="s">
        <v>428</v>
      </c>
      <c r="D779" s="304">
        <v>2282020020</v>
      </c>
      <c r="E779" s="304" t="s">
        <v>605</v>
      </c>
      <c r="F779" s="304" t="s">
        <v>540</v>
      </c>
      <c r="G779" s="304">
        <v>50</v>
      </c>
      <c r="H779" s="304" t="s">
        <v>600</v>
      </c>
      <c r="I779" s="304" t="s">
        <v>432</v>
      </c>
      <c r="J779" s="304" t="s">
        <v>433</v>
      </c>
      <c r="K779" s="304" t="s">
        <v>434</v>
      </c>
      <c r="L779" s="304" t="s">
        <v>435</v>
      </c>
      <c r="M779" s="304" t="s">
        <v>10</v>
      </c>
      <c r="N779" s="304" t="s">
        <v>10</v>
      </c>
      <c r="O779" s="304" t="s">
        <v>10</v>
      </c>
      <c r="P779" s="305">
        <v>1268.147</v>
      </c>
      <c r="Q779" s="305">
        <v>34.65112</v>
      </c>
      <c r="R779" s="305">
        <v>19.1368</v>
      </c>
      <c r="S779" s="305">
        <v>0.001128793</v>
      </c>
      <c r="T779" s="305">
        <v>0.001696489</v>
      </c>
      <c r="U779" s="305">
        <v>0.003828359</v>
      </c>
      <c r="V779" s="305">
        <v>0.2051308</v>
      </c>
      <c r="W779" s="305">
        <v>2.475041E-05</v>
      </c>
      <c r="X779" s="305">
        <v>9.626571E-05</v>
      </c>
      <c r="Y779" s="305">
        <v>0</v>
      </c>
      <c r="Z779" s="305">
        <v>0.0001018491</v>
      </c>
    </row>
    <row r="780" spans="1:26" ht="12.75">
      <c r="A780">
        <v>2005</v>
      </c>
      <c r="B780" t="s">
        <v>427</v>
      </c>
      <c r="C780" t="s">
        <v>428</v>
      </c>
      <c r="D780">
        <v>2270015005</v>
      </c>
      <c r="E780" t="s">
        <v>594</v>
      </c>
      <c r="F780" t="s">
        <v>540</v>
      </c>
      <c r="G780">
        <v>120</v>
      </c>
      <c r="H780" t="s">
        <v>595</v>
      </c>
      <c r="I780" t="s">
        <v>432</v>
      </c>
      <c r="J780" t="s">
        <v>437</v>
      </c>
      <c r="K780" t="s">
        <v>434</v>
      </c>
      <c r="L780" t="s">
        <v>437</v>
      </c>
      <c r="M780" t="s">
        <v>10</v>
      </c>
      <c r="N780" t="s">
        <v>10</v>
      </c>
      <c r="O780" t="s">
        <v>10</v>
      </c>
      <c r="P780" s="289">
        <v>0.158568</v>
      </c>
      <c r="Q780" s="289">
        <v>0.3537087</v>
      </c>
      <c r="R780" s="289">
        <v>0.5292394</v>
      </c>
      <c r="S780" s="289">
        <v>1.582939E-05</v>
      </c>
      <c r="T780" s="289">
        <v>4.31256E-05</v>
      </c>
      <c r="U780" s="289">
        <v>9.029623E-05</v>
      </c>
      <c r="V780" s="289">
        <v>0.005743314</v>
      </c>
      <c r="W780" s="289">
        <v>6.288054E-07</v>
      </c>
      <c r="X780" s="289">
        <v>8.062294E-06</v>
      </c>
      <c r="Y780" s="289">
        <v>0</v>
      </c>
      <c r="Z780" s="289">
        <v>1.428261E-06</v>
      </c>
    </row>
    <row r="781" spans="1:26" ht="12.75">
      <c r="A781">
        <v>2005</v>
      </c>
      <c r="B781" t="s">
        <v>427</v>
      </c>
      <c r="C781" t="s">
        <v>428</v>
      </c>
      <c r="D781">
        <v>2270015010</v>
      </c>
      <c r="E781" t="s">
        <v>596</v>
      </c>
      <c r="F781" t="s">
        <v>540</v>
      </c>
      <c r="G781">
        <v>120</v>
      </c>
      <c r="H781" t="s">
        <v>595</v>
      </c>
      <c r="I781" t="s">
        <v>432</v>
      </c>
      <c r="J781" t="s">
        <v>437</v>
      </c>
      <c r="K781" t="s">
        <v>434</v>
      </c>
      <c r="L781" t="s">
        <v>437</v>
      </c>
      <c r="M781" t="s">
        <v>10</v>
      </c>
      <c r="N781" t="s">
        <v>10</v>
      </c>
      <c r="O781" t="s">
        <v>10</v>
      </c>
      <c r="P781" s="289">
        <v>0.079284</v>
      </c>
      <c r="Q781" s="289">
        <v>0.1768544</v>
      </c>
      <c r="R781" s="289">
        <v>0.4389911</v>
      </c>
      <c r="S781" s="289">
        <v>1.313009E-05</v>
      </c>
      <c r="T781" s="289">
        <v>3.577162E-05</v>
      </c>
      <c r="U781" s="289">
        <v>7.489851E-05</v>
      </c>
      <c r="V781" s="289">
        <v>0.004763936</v>
      </c>
      <c r="W781" s="289">
        <v>5.215786E-07</v>
      </c>
      <c r="X781" s="289">
        <v>6.687474E-06</v>
      </c>
      <c r="Y781" s="289">
        <v>0</v>
      </c>
      <c r="Z781" s="289">
        <v>1.184707E-06</v>
      </c>
    </row>
    <row r="782" spans="1:26" ht="12.75">
      <c r="A782">
        <v>2005</v>
      </c>
      <c r="B782" t="s">
        <v>427</v>
      </c>
      <c r="C782" t="s">
        <v>428</v>
      </c>
      <c r="D782">
        <v>2270015010</v>
      </c>
      <c r="E782" t="s">
        <v>596</v>
      </c>
      <c r="F782" t="s">
        <v>540</v>
      </c>
      <c r="G782">
        <v>175</v>
      </c>
      <c r="H782" t="s">
        <v>595</v>
      </c>
      <c r="I782" t="s">
        <v>432</v>
      </c>
      <c r="J782" t="s">
        <v>437</v>
      </c>
      <c r="K782" t="s">
        <v>434</v>
      </c>
      <c r="L782" t="s">
        <v>437</v>
      </c>
      <c r="M782" t="s">
        <v>10</v>
      </c>
      <c r="N782" t="s">
        <v>10</v>
      </c>
      <c r="O782" t="s">
        <v>10</v>
      </c>
      <c r="P782" s="289">
        <v>0.237852</v>
      </c>
      <c r="Q782" s="289">
        <v>0.2200372</v>
      </c>
      <c r="R782" s="289">
        <v>0.6880341</v>
      </c>
      <c r="S782" s="289">
        <v>1.163427E-05</v>
      </c>
      <c r="T782" s="289">
        <v>4.108997E-05</v>
      </c>
      <c r="U782" s="289">
        <v>9.94504E-05</v>
      </c>
      <c r="V782" s="289">
        <v>0.007527487</v>
      </c>
      <c r="W782" s="289">
        <v>7.905067E-07</v>
      </c>
      <c r="X782" s="289">
        <v>4.737233E-06</v>
      </c>
      <c r="Y782" s="289">
        <v>0</v>
      </c>
      <c r="Z782" s="289">
        <v>1.049742E-06</v>
      </c>
    </row>
    <row r="783" spans="1:26" ht="12.75">
      <c r="A783">
        <v>2005</v>
      </c>
      <c r="B783" t="s">
        <v>427</v>
      </c>
      <c r="C783" t="s">
        <v>428</v>
      </c>
      <c r="D783">
        <v>2270015015</v>
      </c>
      <c r="E783" t="s">
        <v>597</v>
      </c>
      <c r="F783" t="s">
        <v>540</v>
      </c>
      <c r="G783">
        <v>120</v>
      </c>
      <c r="H783" t="s">
        <v>595</v>
      </c>
      <c r="I783" t="s">
        <v>432</v>
      </c>
      <c r="J783" t="s">
        <v>437</v>
      </c>
      <c r="K783" t="s">
        <v>434</v>
      </c>
      <c r="L783" t="s">
        <v>437</v>
      </c>
      <c r="M783" t="s">
        <v>10</v>
      </c>
      <c r="N783" t="s">
        <v>10</v>
      </c>
      <c r="O783" t="s">
        <v>10</v>
      </c>
      <c r="P783" s="289">
        <v>0.079284</v>
      </c>
      <c r="Q783" s="289">
        <v>0.1768544</v>
      </c>
      <c r="R783" s="289">
        <v>0.4818693</v>
      </c>
      <c r="S783" s="289">
        <v>1.441256E-05</v>
      </c>
      <c r="T783" s="289">
        <v>3.926559E-05</v>
      </c>
      <c r="U783" s="289">
        <v>8.221417E-05</v>
      </c>
      <c r="V783" s="289">
        <v>0.005229251</v>
      </c>
      <c r="W783" s="289">
        <v>5.491552E-07</v>
      </c>
      <c r="X783" s="289">
        <v>7.340668E-06</v>
      </c>
      <c r="Y783" s="289">
        <v>0</v>
      </c>
      <c r="Z783" s="289">
        <v>1.300422E-06</v>
      </c>
    </row>
    <row r="784" spans="1:26" ht="12.75">
      <c r="A784">
        <v>2005</v>
      </c>
      <c r="B784" t="s">
        <v>427</v>
      </c>
      <c r="C784" t="s">
        <v>428</v>
      </c>
      <c r="D784">
        <v>2270015020</v>
      </c>
      <c r="E784" t="s">
        <v>598</v>
      </c>
      <c r="F784" t="s">
        <v>540</v>
      </c>
      <c r="G784">
        <v>175</v>
      </c>
      <c r="H784" t="s">
        <v>595</v>
      </c>
      <c r="I784" t="s">
        <v>432</v>
      </c>
      <c r="J784" t="s">
        <v>437</v>
      </c>
      <c r="K784" t="s">
        <v>434</v>
      </c>
      <c r="L784" t="s">
        <v>437</v>
      </c>
      <c r="M784" t="s">
        <v>10</v>
      </c>
      <c r="N784" t="s">
        <v>10</v>
      </c>
      <c r="O784" t="s">
        <v>10</v>
      </c>
      <c r="P784" s="289">
        <v>0.079284</v>
      </c>
      <c r="Q784" s="289">
        <v>0.07334573</v>
      </c>
      <c r="R784" s="289">
        <v>0.4661648</v>
      </c>
      <c r="S784" s="289">
        <v>7.882586E-06</v>
      </c>
      <c r="T784" s="289">
        <v>2.783976E-05</v>
      </c>
      <c r="U784" s="289">
        <v>6.73808E-05</v>
      </c>
      <c r="V784" s="289">
        <v>0.005100111</v>
      </c>
      <c r="W784" s="289">
        <v>5.355934E-07</v>
      </c>
      <c r="X784" s="289">
        <v>3.209625E-06</v>
      </c>
      <c r="Y784" s="289">
        <v>0</v>
      </c>
      <c r="Z784" s="289">
        <v>7.11233E-07</v>
      </c>
    </row>
    <row r="785" spans="1:26" ht="12.75">
      <c r="A785">
        <v>2005</v>
      </c>
      <c r="B785" t="s">
        <v>427</v>
      </c>
      <c r="C785" t="s">
        <v>428</v>
      </c>
      <c r="D785">
        <v>2270015020</v>
      </c>
      <c r="E785" t="s">
        <v>598</v>
      </c>
      <c r="F785" t="s">
        <v>540</v>
      </c>
      <c r="G785">
        <v>9999</v>
      </c>
      <c r="H785" t="s">
        <v>595</v>
      </c>
      <c r="I785" t="s">
        <v>432</v>
      </c>
      <c r="J785" t="s">
        <v>433</v>
      </c>
      <c r="K785" t="s">
        <v>434</v>
      </c>
      <c r="L785" t="s">
        <v>437</v>
      </c>
      <c r="M785" t="s">
        <v>10</v>
      </c>
      <c r="N785" t="s">
        <v>10</v>
      </c>
      <c r="O785" t="s">
        <v>10</v>
      </c>
      <c r="P785" s="289">
        <v>0.079284</v>
      </c>
      <c r="Q785" s="289">
        <v>0.07334573</v>
      </c>
      <c r="R785" s="289">
        <v>2.938337</v>
      </c>
      <c r="S785" s="289">
        <v>4.211232E-05</v>
      </c>
      <c r="T785" s="289">
        <v>0.0001627904</v>
      </c>
      <c r="U785" s="289">
        <v>0.0004367115</v>
      </c>
      <c r="V785" s="289">
        <v>0.0321987</v>
      </c>
      <c r="W785" s="289">
        <v>3.021658E-06</v>
      </c>
      <c r="X785" s="289">
        <v>1.491025E-05</v>
      </c>
      <c r="Y785" s="289">
        <v>0</v>
      </c>
      <c r="Z785" s="289">
        <v>3.799727E-06</v>
      </c>
    </row>
    <row r="786" spans="1:26" s="302" customFormat="1" ht="12.75">
      <c r="A786" s="302">
        <v>2005</v>
      </c>
      <c r="B786" s="302" t="s">
        <v>427</v>
      </c>
      <c r="C786" s="302" t="s">
        <v>428</v>
      </c>
      <c r="D786" s="302">
        <v>2260001011</v>
      </c>
      <c r="E786" s="302" t="s">
        <v>429</v>
      </c>
      <c r="F786" s="302" t="s">
        <v>430</v>
      </c>
      <c r="G786" s="302">
        <v>15</v>
      </c>
      <c r="H786" s="302" t="s">
        <v>431</v>
      </c>
      <c r="I786" s="302" t="s">
        <v>432</v>
      </c>
      <c r="J786" s="302" t="s">
        <v>433</v>
      </c>
      <c r="K786" s="302" t="s">
        <v>434</v>
      </c>
      <c r="L786" s="302" t="s">
        <v>435</v>
      </c>
      <c r="M786" s="302" t="s">
        <v>10</v>
      </c>
      <c r="N786" s="302" t="s">
        <v>10</v>
      </c>
      <c r="O786" s="302" t="s">
        <v>10</v>
      </c>
      <c r="P786" s="303">
        <v>251.5284</v>
      </c>
      <c r="Q786" s="303">
        <v>931.2483</v>
      </c>
      <c r="R786" s="303">
        <v>0</v>
      </c>
      <c r="S786" s="303">
        <v>0</v>
      </c>
      <c r="T786" s="303">
        <v>0</v>
      </c>
      <c r="U786" s="303">
        <v>0</v>
      </c>
      <c r="V786" s="303">
        <v>0</v>
      </c>
      <c r="W786" s="303">
        <v>0</v>
      </c>
      <c r="X786" s="303">
        <v>0</v>
      </c>
      <c r="Y786" s="303">
        <v>0</v>
      </c>
      <c r="Z786" s="303">
        <v>0</v>
      </c>
    </row>
    <row r="787" spans="1:26" s="302" customFormat="1" ht="12.75">
      <c r="A787" s="302">
        <v>2005</v>
      </c>
      <c r="B787" s="302" t="s">
        <v>427</v>
      </c>
      <c r="C787" s="302" t="s">
        <v>428</v>
      </c>
      <c r="D787" s="302">
        <v>2260001011</v>
      </c>
      <c r="E787" s="302" t="s">
        <v>429</v>
      </c>
      <c r="F787" s="302" t="s">
        <v>430</v>
      </c>
      <c r="G787" s="302">
        <v>25</v>
      </c>
      <c r="H787" s="302" t="s">
        <v>431</v>
      </c>
      <c r="I787" s="302" t="s">
        <v>432</v>
      </c>
      <c r="J787" s="302" t="s">
        <v>433</v>
      </c>
      <c r="K787" s="302" t="s">
        <v>434</v>
      </c>
      <c r="L787" s="302" t="s">
        <v>435</v>
      </c>
      <c r="M787" s="302" t="s">
        <v>10</v>
      </c>
      <c r="N787" s="302" t="s">
        <v>10</v>
      </c>
      <c r="O787" s="302" t="s">
        <v>10</v>
      </c>
      <c r="P787" s="303">
        <v>216.4363</v>
      </c>
      <c r="Q787" s="303">
        <v>801.3248</v>
      </c>
      <c r="R787" s="303">
        <v>0</v>
      </c>
      <c r="S787" s="303">
        <v>0</v>
      </c>
      <c r="T787" s="303">
        <v>0</v>
      </c>
      <c r="U787" s="303">
        <v>0</v>
      </c>
      <c r="V787" s="303">
        <v>0</v>
      </c>
      <c r="W787" s="303">
        <v>0</v>
      </c>
      <c r="X787" s="303">
        <v>0</v>
      </c>
      <c r="Y787" s="303">
        <v>0</v>
      </c>
      <c r="Z787" s="303">
        <v>0</v>
      </c>
    </row>
    <row r="788" spans="1:26" s="302" customFormat="1" ht="12.75">
      <c r="A788" s="302">
        <v>2005</v>
      </c>
      <c r="B788" s="302" t="s">
        <v>427</v>
      </c>
      <c r="C788" s="302" t="s">
        <v>428</v>
      </c>
      <c r="D788" s="302">
        <v>2260001011</v>
      </c>
      <c r="E788" s="302" t="s">
        <v>429</v>
      </c>
      <c r="F788" s="302" t="s">
        <v>430</v>
      </c>
      <c r="G788" s="302">
        <v>50</v>
      </c>
      <c r="H788" s="302" t="s">
        <v>431</v>
      </c>
      <c r="I788" s="302" t="s">
        <v>432</v>
      </c>
      <c r="J788" s="302" t="s">
        <v>433</v>
      </c>
      <c r="K788" s="302" t="s">
        <v>434</v>
      </c>
      <c r="L788" s="302" t="s">
        <v>435</v>
      </c>
      <c r="M788" s="302" t="s">
        <v>10</v>
      </c>
      <c r="N788" s="302" t="s">
        <v>10</v>
      </c>
      <c r="O788" s="302" t="s">
        <v>10</v>
      </c>
      <c r="P788" s="303">
        <v>1761.905</v>
      </c>
      <c r="Q788" s="303">
        <v>6523.207</v>
      </c>
      <c r="R788" s="303">
        <v>0</v>
      </c>
      <c r="S788" s="303">
        <v>0</v>
      </c>
      <c r="T788" s="303">
        <v>0</v>
      </c>
      <c r="U788" s="303">
        <v>0</v>
      </c>
      <c r="V788" s="303">
        <v>0</v>
      </c>
      <c r="W788" s="303">
        <v>0</v>
      </c>
      <c r="X788" s="303">
        <v>0</v>
      </c>
      <c r="Y788" s="303">
        <v>0</v>
      </c>
      <c r="Z788" s="303">
        <v>0</v>
      </c>
    </row>
    <row r="789" spans="1:26" s="302" customFormat="1" ht="12.75">
      <c r="A789" s="302">
        <v>2005</v>
      </c>
      <c r="B789" s="302" t="s">
        <v>427</v>
      </c>
      <c r="C789" s="302" t="s">
        <v>428</v>
      </c>
      <c r="D789" s="302">
        <v>2260001011</v>
      </c>
      <c r="E789" s="302" t="s">
        <v>429</v>
      </c>
      <c r="F789" s="302" t="s">
        <v>430</v>
      </c>
      <c r="G789" s="302">
        <v>120</v>
      </c>
      <c r="H789" s="302" t="s">
        <v>431</v>
      </c>
      <c r="I789" s="302" t="s">
        <v>432</v>
      </c>
      <c r="J789" s="302" t="s">
        <v>433</v>
      </c>
      <c r="K789" s="302" t="s">
        <v>434</v>
      </c>
      <c r="L789" s="302" t="s">
        <v>435</v>
      </c>
      <c r="M789" s="302" t="s">
        <v>10</v>
      </c>
      <c r="N789" s="302" t="s">
        <v>10</v>
      </c>
      <c r="O789" s="302" t="s">
        <v>10</v>
      </c>
      <c r="P789" s="303">
        <v>842.813</v>
      </c>
      <c r="Q789" s="303">
        <v>3120.397</v>
      </c>
      <c r="R789" s="303">
        <v>0</v>
      </c>
      <c r="S789" s="303">
        <v>0</v>
      </c>
      <c r="T789" s="303">
        <v>0</v>
      </c>
      <c r="U789" s="303">
        <v>0</v>
      </c>
      <c r="V789" s="303">
        <v>0</v>
      </c>
      <c r="W789" s="303">
        <v>0</v>
      </c>
      <c r="X789" s="303">
        <v>0</v>
      </c>
      <c r="Y789" s="303">
        <v>0</v>
      </c>
      <c r="Z789" s="303">
        <v>0</v>
      </c>
    </row>
    <row r="790" spans="1:26" s="302" customFormat="1" ht="12.75">
      <c r="A790" s="302">
        <v>2005</v>
      </c>
      <c r="B790" s="302" t="s">
        <v>427</v>
      </c>
      <c r="C790" s="302" t="s">
        <v>428</v>
      </c>
      <c r="D790" s="302">
        <v>2260001021</v>
      </c>
      <c r="E790" s="302" t="s">
        <v>436</v>
      </c>
      <c r="F790" s="302" t="s">
        <v>430</v>
      </c>
      <c r="G790" s="302">
        <v>25</v>
      </c>
      <c r="H790" s="302" t="s">
        <v>431</v>
      </c>
      <c r="I790" s="302" t="s">
        <v>432</v>
      </c>
      <c r="J790" s="302" t="s">
        <v>433</v>
      </c>
      <c r="K790" s="302" t="s">
        <v>434</v>
      </c>
      <c r="L790" s="302" t="s">
        <v>437</v>
      </c>
      <c r="M790" s="302" t="s">
        <v>10</v>
      </c>
      <c r="N790" s="302" t="s">
        <v>10</v>
      </c>
      <c r="O790" s="302" t="s">
        <v>10</v>
      </c>
      <c r="P790" s="303">
        <v>0</v>
      </c>
      <c r="Q790" s="303">
        <v>0</v>
      </c>
      <c r="R790" s="303">
        <v>0</v>
      </c>
      <c r="S790" s="303">
        <v>0</v>
      </c>
      <c r="T790" s="303">
        <v>0</v>
      </c>
      <c r="U790" s="303">
        <v>0</v>
      </c>
      <c r="V790" s="303">
        <v>0</v>
      </c>
      <c r="W790" s="303">
        <v>0</v>
      </c>
      <c r="X790" s="303">
        <v>0</v>
      </c>
      <c r="Y790" s="303">
        <v>0</v>
      </c>
      <c r="Z790" s="303">
        <v>0</v>
      </c>
    </row>
    <row r="791" spans="1:26" s="302" customFormat="1" ht="12.75">
      <c r="A791" s="302">
        <v>2005</v>
      </c>
      <c r="B791" s="302" t="s">
        <v>427</v>
      </c>
      <c r="C791" s="302" t="s">
        <v>428</v>
      </c>
      <c r="D791" s="302">
        <v>2260001021</v>
      </c>
      <c r="E791" s="302" t="s">
        <v>436</v>
      </c>
      <c r="F791" s="302" t="s">
        <v>430</v>
      </c>
      <c r="G791" s="302">
        <v>50</v>
      </c>
      <c r="H791" s="302" t="s">
        <v>431</v>
      </c>
      <c r="I791" s="302" t="s">
        <v>432</v>
      </c>
      <c r="J791" s="302" t="s">
        <v>433</v>
      </c>
      <c r="K791" s="302" t="s">
        <v>434</v>
      </c>
      <c r="L791" s="302" t="s">
        <v>437</v>
      </c>
      <c r="M791" s="302" t="s">
        <v>10</v>
      </c>
      <c r="N791" s="302" t="s">
        <v>10</v>
      </c>
      <c r="O791" s="302" t="s">
        <v>10</v>
      </c>
      <c r="P791" s="303">
        <v>0</v>
      </c>
      <c r="Q791" s="303">
        <v>0</v>
      </c>
      <c r="R791" s="303">
        <v>0</v>
      </c>
      <c r="S791" s="303">
        <v>0</v>
      </c>
      <c r="T791" s="303">
        <v>0</v>
      </c>
      <c r="U791" s="303">
        <v>0</v>
      </c>
      <c r="V791" s="303">
        <v>0</v>
      </c>
      <c r="W791" s="303">
        <v>0</v>
      </c>
      <c r="X791" s="303">
        <v>0</v>
      </c>
      <c r="Y791" s="303">
        <v>0</v>
      </c>
      <c r="Z791" s="303">
        <v>0</v>
      </c>
    </row>
    <row r="792" spans="1:26" s="302" customFormat="1" ht="12.75">
      <c r="A792" s="302">
        <v>2005</v>
      </c>
      <c r="B792" s="302" t="s">
        <v>427</v>
      </c>
      <c r="C792" s="302" t="s">
        <v>428</v>
      </c>
      <c r="D792" s="302">
        <v>2260001021</v>
      </c>
      <c r="E792" s="302" t="s">
        <v>436</v>
      </c>
      <c r="F792" s="302" t="s">
        <v>430</v>
      </c>
      <c r="G792" s="302">
        <v>120</v>
      </c>
      <c r="H792" s="302" t="s">
        <v>431</v>
      </c>
      <c r="I792" s="302" t="s">
        <v>432</v>
      </c>
      <c r="J792" s="302" t="s">
        <v>433</v>
      </c>
      <c r="K792" s="302" t="s">
        <v>434</v>
      </c>
      <c r="L792" s="302" t="s">
        <v>437</v>
      </c>
      <c r="M792" s="302" t="s">
        <v>10</v>
      </c>
      <c r="N792" s="302" t="s">
        <v>10</v>
      </c>
      <c r="O792" s="302" t="s">
        <v>10</v>
      </c>
      <c r="P792" s="303">
        <v>0</v>
      </c>
      <c r="Q792" s="303">
        <v>0</v>
      </c>
      <c r="R792" s="303">
        <v>0</v>
      </c>
      <c r="S792" s="303">
        <v>0</v>
      </c>
      <c r="T792" s="303">
        <v>0</v>
      </c>
      <c r="U792" s="303">
        <v>0</v>
      </c>
      <c r="V792" s="303">
        <v>0</v>
      </c>
      <c r="W792" s="303">
        <v>0</v>
      </c>
      <c r="X792" s="303">
        <v>0</v>
      </c>
      <c r="Y792" s="303">
        <v>0</v>
      </c>
      <c r="Z792" s="303">
        <v>0</v>
      </c>
    </row>
    <row r="793" spans="1:26" s="302" customFormat="1" ht="12.75">
      <c r="A793" s="302">
        <v>2005</v>
      </c>
      <c r="B793" s="302" t="s">
        <v>427</v>
      </c>
      <c r="C793" s="302" t="s">
        <v>428</v>
      </c>
      <c r="D793" s="302">
        <v>2260001031</v>
      </c>
      <c r="E793" s="302" t="s">
        <v>438</v>
      </c>
      <c r="F793" s="302" t="s">
        <v>430</v>
      </c>
      <c r="G793" s="302">
        <v>15</v>
      </c>
      <c r="H793" s="302" t="s">
        <v>431</v>
      </c>
      <c r="I793" s="302" t="s">
        <v>432</v>
      </c>
      <c r="J793" s="302" t="s">
        <v>433</v>
      </c>
      <c r="K793" s="302" t="s">
        <v>434</v>
      </c>
      <c r="L793" s="302" t="s">
        <v>435</v>
      </c>
      <c r="M793" s="302" t="s">
        <v>10</v>
      </c>
      <c r="N793" s="302" t="s">
        <v>10</v>
      </c>
      <c r="O793" s="302" t="s">
        <v>10</v>
      </c>
      <c r="P793" s="303">
        <v>217.5705</v>
      </c>
      <c r="Q793" s="303">
        <v>805.524</v>
      </c>
      <c r="R793" s="303">
        <v>0</v>
      </c>
      <c r="S793" s="303">
        <v>0</v>
      </c>
      <c r="T793" s="303">
        <v>0</v>
      </c>
      <c r="U793" s="303">
        <v>0</v>
      </c>
      <c r="V793" s="303">
        <v>0</v>
      </c>
      <c r="W793" s="303">
        <v>0</v>
      </c>
      <c r="X793" s="303">
        <v>0</v>
      </c>
      <c r="Y793" s="303">
        <v>0</v>
      </c>
      <c r="Z793" s="303">
        <v>0</v>
      </c>
    </row>
    <row r="794" spans="1:26" s="302" customFormat="1" ht="12.75">
      <c r="A794" s="302">
        <v>2005</v>
      </c>
      <c r="B794" s="302" t="s">
        <v>427</v>
      </c>
      <c r="C794" s="302" t="s">
        <v>428</v>
      </c>
      <c r="D794" s="302">
        <v>2260001031</v>
      </c>
      <c r="E794" s="302" t="s">
        <v>438</v>
      </c>
      <c r="F794" s="302" t="s">
        <v>430</v>
      </c>
      <c r="G794" s="302">
        <v>25</v>
      </c>
      <c r="H794" s="302" t="s">
        <v>431</v>
      </c>
      <c r="I794" s="302" t="s">
        <v>432</v>
      </c>
      <c r="J794" s="302" t="s">
        <v>433</v>
      </c>
      <c r="K794" s="302" t="s">
        <v>434</v>
      </c>
      <c r="L794" s="302" t="s">
        <v>435</v>
      </c>
      <c r="M794" s="302" t="s">
        <v>10</v>
      </c>
      <c r="N794" s="302" t="s">
        <v>10</v>
      </c>
      <c r="O794" s="302" t="s">
        <v>10</v>
      </c>
      <c r="P794" s="303">
        <v>141.6331</v>
      </c>
      <c r="Q794" s="303">
        <v>524.3766</v>
      </c>
      <c r="R794" s="303">
        <v>0</v>
      </c>
      <c r="S794" s="303">
        <v>0</v>
      </c>
      <c r="T794" s="303">
        <v>0</v>
      </c>
      <c r="U794" s="303">
        <v>0</v>
      </c>
      <c r="V794" s="303">
        <v>0</v>
      </c>
      <c r="W794" s="303">
        <v>0</v>
      </c>
      <c r="X794" s="303">
        <v>0</v>
      </c>
      <c r="Y794" s="303">
        <v>0</v>
      </c>
      <c r="Z794" s="303">
        <v>0</v>
      </c>
    </row>
    <row r="795" spans="1:26" s="302" customFormat="1" ht="12.75">
      <c r="A795" s="302">
        <v>2005</v>
      </c>
      <c r="B795" s="302" t="s">
        <v>427</v>
      </c>
      <c r="C795" s="302" t="s">
        <v>428</v>
      </c>
      <c r="D795" s="302">
        <v>2260001031</v>
      </c>
      <c r="E795" s="302" t="s">
        <v>438</v>
      </c>
      <c r="F795" s="302" t="s">
        <v>430</v>
      </c>
      <c r="G795" s="302">
        <v>50</v>
      </c>
      <c r="H795" s="302" t="s">
        <v>431</v>
      </c>
      <c r="I795" s="302" t="s">
        <v>432</v>
      </c>
      <c r="J795" s="302" t="s">
        <v>433</v>
      </c>
      <c r="K795" s="302" t="s">
        <v>434</v>
      </c>
      <c r="L795" s="302" t="s">
        <v>435</v>
      </c>
      <c r="M795" s="302" t="s">
        <v>10</v>
      </c>
      <c r="N795" s="302" t="s">
        <v>10</v>
      </c>
      <c r="O795" s="302" t="s">
        <v>10</v>
      </c>
      <c r="P795" s="303">
        <v>186.4339</v>
      </c>
      <c r="Q795" s="303">
        <v>690.2451</v>
      </c>
      <c r="R795" s="303">
        <v>0</v>
      </c>
      <c r="S795" s="303">
        <v>0</v>
      </c>
      <c r="T795" s="303">
        <v>0</v>
      </c>
      <c r="U795" s="303">
        <v>0</v>
      </c>
      <c r="V795" s="303">
        <v>0</v>
      </c>
      <c r="W795" s="303">
        <v>0</v>
      </c>
      <c r="X795" s="303">
        <v>0</v>
      </c>
      <c r="Y795" s="303">
        <v>0</v>
      </c>
      <c r="Z795" s="303">
        <v>0</v>
      </c>
    </row>
    <row r="796" spans="1:26" s="302" customFormat="1" ht="12.75">
      <c r="A796" s="302">
        <v>2005</v>
      </c>
      <c r="B796" s="302" t="s">
        <v>427</v>
      </c>
      <c r="C796" s="302" t="s">
        <v>428</v>
      </c>
      <c r="D796" s="302">
        <v>2265001011</v>
      </c>
      <c r="E796" s="302" t="s">
        <v>429</v>
      </c>
      <c r="F796" s="302" t="s">
        <v>439</v>
      </c>
      <c r="G796" s="302">
        <v>15</v>
      </c>
      <c r="H796" s="302" t="s">
        <v>431</v>
      </c>
      <c r="I796" s="302" t="s">
        <v>432</v>
      </c>
      <c r="J796" s="302" t="s">
        <v>433</v>
      </c>
      <c r="K796" s="302" t="s">
        <v>434</v>
      </c>
      <c r="L796" s="302" t="s">
        <v>435</v>
      </c>
      <c r="M796" s="302" t="s">
        <v>10</v>
      </c>
      <c r="N796" s="302" t="s">
        <v>10</v>
      </c>
      <c r="O796" s="302" t="s">
        <v>10</v>
      </c>
      <c r="P796" s="303">
        <v>490.4743</v>
      </c>
      <c r="Q796" s="303">
        <v>1815.912</v>
      </c>
      <c r="R796" s="303">
        <v>0</v>
      </c>
      <c r="S796" s="303">
        <v>0</v>
      </c>
      <c r="T796" s="303">
        <v>0</v>
      </c>
      <c r="U796" s="303">
        <v>0</v>
      </c>
      <c r="V796" s="303">
        <v>0</v>
      </c>
      <c r="W796" s="303">
        <v>0</v>
      </c>
      <c r="X796" s="303">
        <v>0</v>
      </c>
      <c r="Y796" s="303">
        <v>0</v>
      </c>
      <c r="Z796" s="303">
        <v>0</v>
      </c>
    </row>
    <row r="797" spans="1:26" s="302" customFormat="1" ht="12.75">
      <c r="A797" s="302">
        <v>2005</v>
      </c>
      <c r="B797" s="302" t="s">
        <v>427</v>
      </c>
      <c r="C797" s="302" t="s">
        <v>428</v>
      </c>
      <c r="D797" s="302">
        <v>2265001011</v>
      </c>
      <c r="E797" s="302" t="s">
        <v>429</v>
      </c>
      <c r="F797" s="302" t="s">
        <v>439</v>
      </c>
      <c r="G797" s="302">
        <v>25</v>
      </c>
      <c r="H797" s="302" t="s">
        <v>431</v>
      </c>
      <c r="I797" s="302" t="s">
        <v>432</v>
      </c>
      <c r="J797" s="302" t="s">
        <v>433</v>
      </c>
      <c r="K797" s="302" t="s">
        <v>434</v>
      </c>
      <c r="L797" s="302" t="s">
        <v>435</v>
      </c>
      <c r="M797" s="302" t="s">
        <v>10</v>
      </c>
      <c r="N797" s="302" t="s">
        <v>10</v>
      </c>
      <c r="O797" s="302" t="s">
        <v>10</v>
      </c>
      <c r="P797" s="303">
        <v>791.3066</v>
      </c>
      <c r="Q797" s="303">
        <v>2929.701</v>
      </c>
      <c r="R797" s="303">
        <v>0</v>
      </c>
      <c r="S797" s="303">
        <v>0</v>
      </c>
      <c r="T797" s="303">
        <v>0</v>
      </c>
      <c r="U797" s="303">
        <v>0</v>
      </c>
      <c r="V797" s="303">
        <v>0</v>
      </c>
      <c r="W797" s="303">
        <v>0</v>
      </c>
      <c r="X797" s="303">
        <v>0</v>
      </c>
      <c r="Y797" s="303">
        <v>0</v>
      </c>
      <c r="Z797" s="303">
        <v>0</v>
      </c>
    </row>
    <row r="798" spans="1:26" s="302" customFormat="1" ht="12.75">
      <c r="A798" s="302">
        <v>2005</v>
      </c>
      <c r="B798" s="302" t="s">
        <v>427</v>
      </c>
      <c r="C798" s="302" t="s">
        <v>428</v>
      </c>
      <c r="D798" s="302">
        <v>2265001011</v>
      </c>
      <c r="E798" s="302" t="s">
        <v>429</v>
      </c>
      <c r="F798" s="302" t="s">
        <v>439</v>
      </c>
      <c r="G798" s="302">
        <v>50</v>
      </c>
      <c r="H798" s="302" t="s">
        <v>431</v>
      </c>
      <c r="I798" s="302" t="s">
        <v>432</v>
      </c>
      <c r="J798" s="302" t="s">
        <v>433</v>
      </c>
      <c r="K798" s="302" t="s">
        <v>434</v>
      </c>
      <c r="L798" s="302" t="s">
        <v>435</v>
      </c>
      <c r="M798" s="302" t="s">
        <v>10</v>
      </c>
      <c r="N798" s="302" t="s">
        <v>10</v>
      </c>
      <c r="O798" s="302" t="s">
        <v>10</v>
      </c>
      <c r="P798" s="303">
        <v>824.4072</v>
      </c>
      <c r="Q798" s="303">
        <v>3052.251</v>
      </c>
      <c r="R798" s="303">
        <v>0</v>
      </c>
      <c r="S798" s="303">
        <v>0</v>
      </c>
      <c r="T798" s="303">
        <v>0</v>
      </c>
      <c r="U798" s="303">
        <v>0</v>
      </c>
      <c r="V798" s="303">
        <v>0</v>
      </c>
      <c r="W798" s="303">
        <v>0</v>
      </c>
      <c r="X798" s="303">
        <v>0</v>
      </c>
      <c r="Y798" s="303">
        <v>0</v>
      </c>
      <c r="Z798" s="303">
        <v>0</v>
      </c>
    </row>
    <row r="799" spans="1:26" s="302" customFormat="1" ht="12.75">
      <c r="A799" s="302">
        <v>2005</v>
      </c>
      <c r="B799" s="302" t="s">
        <v>427</v>
      </c>
      <c r="C799" s="302" t="s">
        <v>428</v>
      </c>
      <c r="D799" s="302">
        <v>2265001031</v>
      </c>
      <c r="E799" s="302" t="s">
        <v>438</v>
      </c>
      <c r="F799" s="302" t="s">
        <v>439</v>
      </c>
      <c r="G799" s="302">
        <v>15</v>
      </c>
      <c r="H799" s="302" t="s">
        <v>431</v>
      </c>
      <c r="I799" s="302" t="s">
        <v>432</v>
      </c>
      <c r="J799" s="302" t="s">
        <v>433</v>
      </c>
      <c r="K799" s="302" t="s">
        <v>434</v>
      </c>
      <c r="L799" s="302" t="s">
        <v>435</v>
      </c>
      <c r="M799" s="302" t="s">
        <v>10</v>
      </c>
      <c r="N799" s="302" t="s">
        <v>10</v>
      </c>
      <c r="O799" s="302" t="s">
        <v>10</v>
      </c>
      <c r="P799" s="303">
        <v>177.5303</v>
      </c>
      <c r="Q799" s="303">
        <v>657.2809</v>
      </c>
      <c r="R799" s="303">
        <v>0</v>
      </c>
      <c r="S799" s="303">
        <v>0</v>
      </c>
      <c r="T799" s="303">
        <v>0</v>
      </c>
      <c r="U799" s="303">
        <v>0</v>
      </c>
      <c r="V799" s="303">
        <v>0</v>
      </c>
      <c r="W799" s="303">
        <v>0</v>
      </c>
      <c r="X799" s="303">
        <v>0</v>
      </c>
      <c r="Y799" s="303">
        <v>0</v>
      </c>
      <c r="Z799" s="303">
        <v>0</v>
      </c>
    </row>
    <row r="800" spans="1:26" s="302" customFormat="1" ht="12.75">
      <c r="A800" s="302">
        <v>2005</v>
      </c>
      <c r="B800" s="302" t="s">
        <v>427</v>
      </c>
      <c r="C800" s="302" t="s">
        <v>428</v>
      </c>
      <c r="D800" s="302">
        <v>2265001031</v>
      </c>
      <c r="E800" s="302" t="s">
        <v>438</v>
      </c>
      <c r="F800" s="302" t="s">
        <v>439</v>
      </c>
      <c r="G800" s="302">
        <v>25</v>
      </c>
      <c r="H800" s="302" t="s">
        <v>431</v>
      </c>
      <c r="I800" s="302" t="s">
        <v>432</v>
      </c>
      <c r="J800" s="302" t="s">
        <v>433</v>
      </c>
      <c r="K800" s="302" t="s">
        <v>434</v>
      </c>
      <c r="L800" s="302" t="s">
        <v>435</v>
      </c>
      <c r="M800" s="302" t="s">
        <v>10</v>
      </c>
      <c r="N800" s="302" t="s">
        <v>10</v>
      </c>
      <c r="O800" s="302" t="s">
        <v>10</v>
      </c>
      <c r="P800" s="303">
        <v>2470.114</v>
      </c>
      <c r="Q800" s="303">
        <v>9145.246</v>
      </c>
      <c r="R800" s="303">
        <v>0</v>
      </c>
      <c r="S800" s="303">
        <v>0</v>
      </c>
      <c r="T800" s="303">
        <v>0</v>
      </c>
      <c r="U800" s="303">
        <v>0</v>
      </c>
      <c r="V800" s="303">
        <v>0</v>
      </c>
      <c r="W800" s="303">
        <v>0</v>
      </c>
      <c r="X800" s="303">
        <v>0</v>
      </c>
      <c r="Y800" s="303">
        <v>0</v>
      </c>
      <c r="Z800" s="303">
        <v>0</v>
      </c>
    </row>
    <row r="801" spans="1:26" s="302" customFormat="1" ht="12.75">
      <c r="A801" s="302">
        <v>2005</v>
      </c>
      <c r="B801" s="302" t="s">
        <v>427</v>
      </c>
      <c r="C801" s="302" t="s">
        <v>428</v>
      </c>
      <c r="D801" s="302">
        <v>2265001031</v>
      </c>
      <c r="E801" s="302" t="s">
        <v>438</v>
      </c>
      <c r="F801" s="302" t="s">
        <v>439</v>
      </c>
      <c r="G801" s="302">
        <v>50</v>
      </c>
      <c r="H801" s="302" t="s">
        <v>431</v>
      </c>
      <c r="I801" s="302" t="s">
        <v>432</v>
      </c>
      <c r="J801" s="302" t="s">
        <v>433</v>
      </c>
      <c r="K801" s="302" t="s">
        <v>434</v>
      </c>
      <c r="L801" s="302" t="s">
        <v>435</v>
      </c>
      <c r="M801" s="302" t="s">
        <v>10</v>
      </c>
      <c r="N801" s="302" t="s">
        <v>10</v>
      </c>
      <c r="O801" s="302" t="s">
        <v>10</v>
      </c>
      <c r="P801" s="303">
        <v>111.5001</v>
      </c>
      <c r="Q801" s="303">
        <v>412.8133</v>
      </c>
      <c r="R801" s="303">
        <v>0</v>
      </c>
      <c r="S801" s="303">
        <v>0</v>
      </c>
      <c r="T801" s="303">
        <v>0</v>
      </c>
      <c r="U801" s="303">
        <v>0</v>
      </c>
      <c r="V801" s="303">
        <v>0</v>
      </c>
      <c r="W801" s="303">
        <v>0</v>
      </c>
      <c r="X801" s="303">
        <v>0</v>
      </c>
      <c r="Y801" s="303">
        <v>0</v>
      </c>
      <c r="Z801" s="303">
        <v>0</v>
      </c>
    </row>
    <row r="802" spans="1:26" s="302" customFormat="1" ht="12.75">
      <c r="A802" s="302">
        <v>2005</v>
      </c>
      <c r="B802" s="302" t="s">
        <v>427</v>
      </c>
      <c r="C802" s="302" t="s">
        <v>428</v>
      </c>
      <c r="D802" s="302">
        <v>2260001010</v>
      </c>
      <c r="E802" s="302" t="s">
        <v>440</v>
      </c>
      <c r="F802" s="302" t="s">
        <v>430</v>
      </c>
      <c r="G802" s="302">
        <v>15</v>
      </c>
      <c r="H802" s="302" t="s">
        <v>431</v>
      </c>
      <c r="I802" s="302" t="s">
        <v>432</v>
      </c>
      <c r="J802" s="302" t="s">
        <v>433</v>
      </c>
      <c r="K802" s="302" t="s">
        <v>434</v>
      </c>
      <c r="L802" s="302" t="s">
        <v>435</v>
      </c>
      <c r="M802" s="302" t="s">
        <v>10</v>
      </c>
      <c r="N802" s="302" t="s">
        <v>10</v>
      </c>
      <c r="O802" s="302" t="s">
        <v>10</v>
      </c>
      <c r="P802" s="303">
        <v>476.5642</v>
      </c>
      <c r="Q802" s="303">
        <v>1764.412</v>
      </c>
      <c r="R802" s="303">
        <v>66.86877</v>
      </c>
      <c r="S802" s="303">
        <v>0.06732704</v>
      </c>
      <c r="T802" s="303">
        <v>0.1052207</v>
      </c>
      <c r="U802" s="303">
        <v>1.999093E-05</v>
      </c>
      <c r="V802" s="303">
        <v>0.2234725</v>
      </c>
      <c r="W802" s="303">
        <v>0.0001809917</v>
      </c>
      <c r="X802" s="303">
        <v>0.0008168707</v>
      </c>
      <c r="Y802" s="303">
        <v>7.550596E-05</v>
      </c>
      <c r="Z802" s="303">
        <v>0.0041847</v>
      </c>
    </row>
    <row r="803" spans="1:26" s="302" customFormat="1" ht="12.75">
      <c r="A803" s="302">
        <v>2005</v>
      </c>
      <c r="B803" s="302" t="s">
        <v>427</v>
      </c>
      <c r="C803" s="302" t="s">
        <v>428</v>
      </c>
      <c r="D803" s="302">
        <v>2260001010</v>
      </c>
      <c r="E803" s="302" t="s">
        <v>440</v>
      </c>
      <c r="F803" s="302" t="s">
        <v>430</v>
      </c>
      <c r="G803" s="302">
        <v>25</v>
      </c>
      <c r="H803" s="302" t="s">
        <v>431</v>
      </c>
      <c r="I803" s="302" t="s">
        <v>432</v>
      </c>
      <c r="J803" s="302" t="s">
        <v>433</v>
      </c>
      <c r="K803" s="302" t="s">
        <v>434</v>
      </c>
      <c r="L803" s="302" t="s">
        <v>435</v>
      </c>
      <c r="M803" s="302" t="s">
        <v>10</v>
      </c>
      <c r="N803" s="302" t="s">
        <v>10</v>
      </c>
      <c r="O803" s="302" t="s">
        <v>10</v>
      </c>
      <c r="P803" s="303">
        <v>410.0612</v>
      </c>
      <c r="Q803" s="303">
        <v>1518.194</v>
      </c>
      <c r="R803" s="303">
        <v>57.53747</v>
      </c>
      <c r="S803" s="303">
        <v>0.05793178</v>
      </c>
      <c r="T803" s="303">
        <v>0.09053752</v>
      </c>
      <c r="U803" s="303">
        <v>1.720126E-05</v>
      </c>
      <c r="V803" s="303">
        <v>0.1922877</v>
      </c>
      <c r="W803" s="303">
        <v>0.0002907052</v>
      </c>
      <c r="X803" s="303">
        <v>0.0007028791</v>
      </c>
      <c r="Y803" s="303">
        <v>6.496935E-05</v>
      </c>
      <c r="Z803" s="303">
        <v>0.003600739</v>
      </c>
    </row>
    <row r="804" spans="1:26" s="302" customFormat="1" ht="12.75">
      <c r="A804" s="302">
        <v>2005</v>
      </c>
      <c r="B804" s="302" t="s">
        <v>427</v>
      </c>
      <c r="C804" s="302" t="s">
        <v>428</v>
      </c>
      <c r="D804" s="302">
        <v>2260001010</v>
      </c>
      <c r="E804" s="302" t="s">
        <v>440</v>
      </c>
      <c r="F804" s="302" t="s">
        <v>430</v>
      </c>
      <c r="G804" s="302">
        <v>50</v>
      </c>
      <c r="H804" s="302" t="s">
        <v>431</v>
      </c>
      <c r="I804" s="302" t="s">
        <v>432</v>
      </c>
      <c r="J804" s="302" t="s">
        <v>433</v>
      </c>
      <c r="K804" s="302" t="s">
        <v>434</v>
      </c>
      <c r="L804" s="302" t="s">
        <v>435</v>
      </c>
      <c r="M804" s="302" t="s">
        <v>10</v>
      </c>
      <c r="N804" s="302" t="s">
        <v>10</v>
      </c>
      <c r="O804" s="302" t="s">
        <v>10</v>
      </c>
      <c r="P804" s="303">
        <v>3338.152</v>
      </c>
      <c r="Q804" s="303">
        <v>12359.04</v>
      </c>
      <c r="R804" s="303">
        <v>468.3905</v>
      </c>
      <c r="S804" s="303">
        <v>0.4716004</v>
      </c>
      <c r="T804" s="303">
        <v>0.7370315</v>
      </c>
      <c r="U804" s="303">
        <v>0.0001400289</v>
      </c>
      <c r="V804" s="303">
        <v>1.56534</v>
      </c>
      <c r="W804" s="303">
        <v>0.00374699</v>
      </c>
      <c r="X804" s="303">
        <v>0.00572187</v>
      </c>
      <c r="Y804" s="303">
        <v>0.0005288907</v>
      </c>
      <c r="Z804" s="303">
        <v>0.02931224</v>
      </c>
    </row>
    <row r="805" spans="1:26" s="302" customFormat="1" ht="12.75">
      <c r="A805" s="302">
        <v>2005</v>
      </c>
      <c r="B805" s="302" t="s">
        <v>427</v>
      </c>
      <c r="C805" s="302" t="s">
        <v>428</v>
      </c>
      <c r="D805" s="302">
        <v>2260001010</v>
      </c>
      <c r="E805" s="302" t="s">
        <v>440</v>
      </c>
      <c r="F805" s="302" t="s">
        <v>430</v>
      </c>
      <c r="G805" s="302">
        <v>120</v>
      </c>
      <c r="H805" s="302" t="s">
        <v>431</v>
      </c>
      <c r="I805" s="302" t="s">
        <v>432</v>
      </c>
      <c r="J805" s="302" t="s">
        <v>433</v>
      </c>
      <c r="K805" s="302" t="s">
        <v>434</v>
      </c>
      <c r="L805" s="302" t="s">
        <v>435</v>
      </c>
      <c r="M805" s="302" t="s">
        <v>10</v>
      </c>
      <c r="N805" s="302" t="s">
        <v>10</v>
      </c>
      <c r="O805" s="302" t="s">
        <v>10</v>
      </c>
      <c r="P805" s="303">
        <v>1596.795</v>
      </c>
      <c r="Q805" s="303">
        <v>5911.908</v>
      </c>
      <c r="R805" s="303">
        <v>224.0532</v>
      </c>
      <c r="S805" s="303">
        <v>0.2255886</v>
      </c>
      <c r="T805" s="303">
        <v>0.3525567</v>
      </c>
      <c r="U805" s="303">
        <v>6.698241E-05</v>
      </c>
      <c r="V805" s="303">
        <v>0.7487759</v>
      </c>
      <c r="W805" s="303">
        <v>0.002641374</v>
      </c>
      <c r="X805" s="303">
        <v>0.002737039</v>
      </c>
      <c r="Y805" s="303">
        <v>0.0002529933</v>
      </c>
      <c r="Z805" s="303">
        <v>0.01402142</v>
      </c>
    </row>
    <row r="806" spans="1:26" s="302" customFormat="1" ht="12.75">
      <c r="A806" s="302">
        <v>2005</v>
      </c>
      <c r="B806" s="302" t="s">
        <v>427</v>
      </c>
      <c r="C806" s="302" t="s">
        <v>428</v>
      </c>
      <c r="D806" s="302">
        <v>2260001020</v>
      </c>
      <c r="E806" s="302" t="s">
        <v>441</v>
      </c>
      <c r="F806" s="302" t="s">
        <v>430</v>
      </c>
      <c r="G806" s="302">
        <v>25</v>
      </c>
      <c r="H806" s="302" t="s">
        <v>431</v>
      </c>
      <c r="I806" s="302" t="s">
        <v>432</v>
      </c>
      <c r="J806" s="302" t="s">
        <v>433</v>
      </c>
      <c r="K806" s="302" t="s">
        <v>434</v>
      </c>
      <c r="L806" s="302" t="s">
        <v>437</v>
      </c>
      <c r="M806" s="302" t="s">
        <v>10</v>
      </c>
      <c r="N806" s="302" t="s">
        <v>10</v>
      </c>
      <c r="O806" s="302" t="s">
        <v>10</v>
      </c>
      <c r="P806" s="303">
        <v>0</v>
      </c>
      <c r="Q806" s="303">
        <v>0</v>
      </c>
      <c r="R806" s="303">
        <v>0</v>
      </c>
      <c r="S806" s="303">
        <v>0</v>
      </c>
      <c r="T806" s="303">
        <v>0</v>
      </c>
      <c r="U806" s="303">
        <v>0</v>
      </c>
      <c r="V806" s="303">
        <v>0</v>
      </c>
      <c r="W806" s="303">
        <v>0</v>
      </c>
      <c r="X806" s="303">
        <v>0</v>
      </c>
      <c r="Y806" s="303">
        <v>0</v>
      </c>
      <c r="Z806" s="303">
        <v>0</v>
      </c>
    </row>
    <row r="807" spans="1:26" s="302" customFormat="1" ht="12.75">
      <c r="A807" s="302">
        <v>2005</v>
      </c>
      <c r="B807" s="302" t="s">
        <v>427</v>
      </c>
      <c r="C807" s="302" t="s">
        <v>428</v>
      </c>
      <c r="D807" s="302">
        <v>2260001020</v>
      </c>
      <c r="E807" s="302" t="s">
        <v>441</v>
      </c>
      <c r="F807" s="302" t="s">
        <v>430</v>
      </c>
      <c r="G807" s="302">
        <v>50</v>
      </c>
      <c r="H807" s="302" t="s">
        <v>431</v>
      </c>
      <c r="I807" s="302" t="s">
        <v>432</v>
      </c>
      <c r="J807" s="302" t="s">
        <v>433</v>
      </c>
      <c r="K807" s="302" t="s">
        <v>434</v>
      </c>
      <c r="L807" s="302" t="s">
        <v>437</v>
      </c>
      <c r="M807" s="302" t="s">
        <v>10</v>
      </c>
      <c r="N807" s="302" t="s">
        <v>10</v>
      </c>
      <c r="O807" s="302" t="s">
        <v>10</v>
      </c>
      <c r="P807" s="303">
        <v>0</v>
      </c>
      <c r="Q807" s="303">
        <v>0</v>
      </c>
      <c r="R807" s="303">
        <v>0</v>
      </c>
      <c r="S807" s="303">
        <v>0</v>
      </c>
      <c r="T807" s="303">
        <v>0</v>
      </c>
      <c r="U807" s="303">
        <v>0</v>
      </c>
      <c r="V807" s="303">
        <v>0</v>
      </c>
      <c r="W807" s="303">
        <v>0</v>
      </c>
      <c r="X807" s="303">
        <v>0</v>
      </c>
      <c r="Y807" s="303">
        <v>0</v>
      </c>
      <c r="Z807" s="303">
        <v>0</v>
      </c>
    </row>
    <row r="808" spans="1:26" s="302" customFormat="1" ht="12.75">
      <c r="A808" s="302">
        <v>2005</v>
      </c>
      <c r="B808" s="302" t="s">
        <v>427</v>
      </c>
      <c r="C808" s="302" t="s">
        <v>428</v>
      </c>
      <c r="D808" s="302">
        <v>2260001020</v>
      </c>
      <c r="E808" s="302" t="s">
        <v>441</v>
      </c>
      <c r="F808" s="302" t="s">
        <v>430</v>
      </c>
      <c r="G808" s="302">
        <v>120</v>
      </c>
      <c r="H808" s="302" t="s">
        <v>431</v>
      </c>
      <c r="I808" s="302" t="s">
        <v>432</v>
      </c>
      <c r="J808" s="302" t="s">
        <v>433</v>
      </c>
      <c r="K808" s="302" t="s">
        <v>434</v>
      </c>
      <c r="L808" s="302" t="s">
        <v>437</v>
      </c>
      <c r="M808" s="302" t="s">
        <v>10</v>
      </c>
      <c r="N808" s="302" t="s">
        <v>10</v>
      </c>
      <c r="O808" s="302" t="s">
        <v>10</v>
      </c>
      <c r="P808" s="303">
        <v>0</v>
      </c>
      <c r="Q808" s="303">
        <v>0</v>
      </c>
      <c r="R808" s="303">
        <v>0</v>
      </c>
      <c r="S808" s="303">
        <v>0</v>
      </c>
      <c r="T808" s="303">
        <v>0</v>
      </c>
      <c r="U808" s="303">
        <v>0</v>
      </c>
      <c r="V808" s="303">
        <v>0</v>
      </c>
      <c r="W808" s="303">
        <v>0</v>
      </c>
      <c r="X808" s="303">
        <v>0</v>
      </c>
      <c r="Y808" s="303">
        <v>0</v>
      </c>
      <c r="Z808" s="303">
        <v>0</v>
      </c>
    </row>
    <row r="809" spans="1:26" s="302" customFormat="1" ht="12.75">
      <c r="A809" s="302">
        <v>2005</v>
      </c>
      <c r="B809" s="302" t="s">
        <v>427</v>
      </c>
      <c r="C809" s="302" t="s">
        <v>428</v>
      </c>
      <c r="D809" s="302">
        <v>2260001030</v>
      </c>
      <c r="E809" s="302" t="s">
        <v>442</v>
      </c>
      <c r="F809" s="302" t="s">
        <v>430</v>
      </c>
      <c r="G809" s="302">
        <v>15</v>
      </c>
      <c r="H809" s="302" t="s">
        <v>431</v>
      </c>
      <c r="I809" s="302" t="s">
        <v>432</v>
      </c>
      <c r="J809" s="302" t="s">
        <v>433</v>
      </c>
      <c r="K809" s="302" t="s">
        <v>434</v>
      </c>
      <c r="L809" s="302" t="s">
        <v>435</v>
      </c>
      <c r="M809" s="302" t="s">
        <v>10</v>
      </c>
      <c r="N809" s="302" t="s">
        <v>10</v>
      </c>
      <c r="O809" s="302" t="s">
        <v>10</v>
      </c>
      <c r="P809" s="303">
        <v>535.6274</v>
      </c>
      <c r="Q809" s="303">
        <v>1983.085</v>
      </c>
      <c r="R809" s="303">
        <v>74.77773</v>
      </c>
      <c r="S809" s="303">
        <v>0.07516159</v>
      </c>
      <c r="T809" s="303">
        <v>0.1171727</v>
      </c>
      <c r="U809" s="303">
        <v>2.235493E-05</v>
      </c>
      <c r="V809" s="303">
        <v>0.2511687</v>
      </c>
      <c r="W809" s="303">
        <v>0.0002505315</v>
      </c>
      <c r="X809" s="303">
        <v>0.0009181101</v>
      </c>
      <c r="Y809" s="303">
        <v>8.462871E-05</v>
      </c>
      <c r="Z809" s="303">
        <v>0.004671654</v>
      </c>
    </row>
    <row r="810" spans="1:26" s="302" customFormat="1" ht="12.75">
      <c r="A810" s="302">
        <v>2005</v>
      </c>
      <c r="B810" s="302" t="s">
        <v>427</v>
      </c>
      <c r="C810" s="302" t="s">
        <v>428</v>
      </c>
      <c r="D810" s="302">
        <v>2260001030</v>
      </c>
      <c r="E810" s="302" t="s">
        <v>442</v>
      </c>
      <c r="F810" s="302" t="s">
        <v>430</v>
      </c>
      <c r="G810" s="302">
        <v>25</v>
      </c>
      <c r="H810" s="302" t="s">
        <v>431</v>
      </c>
      <c r="I810" s="302" t="s">
        <v>432</v>
      </c>
      <c r="J810" s="302" t="s">
        <v>433</v>
      </c>
      <c r="K810" s="302" t="s">
        <v>434</v>
      </c>
      <c r="L810" s="302" t="s">
        <v>435</v>
      </c>
      <c r="M810" s="302" t="s">
        <v>10</v>
      </c>
      <c r="N810" s="302" t="s">
        <v>10</v>
      </c>
      <c r="O810" s="302" t="s">
        <v>10</v>
      </c>
      <c r="P810" s="303">
        <v>348.7047</v>
      </c>
      <c r="Q810" s="303">
        <v>1291.03</v>
      </c>
      <c r="R810" s="303">
        <v>48.68187</v>
      </c>
      <c r="S810" s="303">
        <v>0.04893177</v>
      </c>
      <c r="T810" s="303">
        <v>0.07628189</v>
      </c>
      <c r="U810" s="303">
        <v>1.455353E-05</v>
      </c>
      <c r="V810" s="303">
        <v>0.1635161</v>
      </c>
      <c r="W810" s="303">
        <v>0.0002230445</v>
      </c>
      <c r="X810" s="303">
        <v>0.0005977088</v>
      </c>
      <c r="Y810" s="303">
        <v>5.509506E-05</v>
      </c>
      <c r="Z810" s="303">
        <v>0.003041345</v>
      </c>
    </row>
    <row r="811" spans="1:26" s="302" customFormat="1" ht="12.75">
      <c r="A811" s="302">
        <v>2005</v>
      </c>
      <c r="B811" s="302" t="s">
        <v>427</v>
      </c>
      <c r="C811" s="302" t="s">
        <v>428</v>
      </c>
      <c r="D811" s="302">
        <v>2260001030</v>
      </c>
      <c r="E811" s="302" t="s">
        <v>442</v>
      </c>
      <c r="F811" s="302" t="s">
        <v>430</v>
      </c>
      <c r="G811" s="302">
        <v>50</v>
      </c>
      <c r="H811" s="302" t="s">
        <v>431</v>
      </c>
      <c r="I811" s="302" t="s">
        <v>432</v>
      </c>
      <c r="J811" s="302" t="s">
        <v>433</v>
      </c>
      <c r="K811" s="302" t="s">
        <v>434</v>
      </c>
      <c r="L811" s="302" t="s">
        <v>435</v>
      </c>
      <c r="M811" s="302" t="s">
        <v>10</v>
      </c>
      <c r="N811" s="302" t="s">
        <v>10</v>
      </c>
      <c r="O811" s="302" t="s">
        <v>10</v>
      </c>
      <c r="P811" s="303">
        <v>458.9438</v>
      </c>
      <c r="Q811" s="303">
        <v>1699.175</v>
      </c>
      <c r="R811" s="303">
        <v>64.07211</v>
      </c>
      <c r="S811" s="303">
        <v>0.064401</v>
      </c>
      <c r="T811" s="303">
        <v>0.1003976</v>
      </c>
      <c r="U811" s="303">
        <v>1.915447E-05</v>
      </c>
      <c r="V811" s="303">
        <v>0.2152099</v>
      </c>
      <c r="W811" s="303">
        <v>0.0003852943</v>
      </c>
      <c r="X811" s="303">
        <v>0.0007866679</v>
      </c>
      <c r="Y811" s="303">
        <v>7.251277E-05</v>
      </c>
      <c r="Z811" s="303">
        <v>0.004002833</v>
      </c>
    </row>
    <row r="812" spans="1:26" s="302" customFormat="1" ht="12.75">
      <c r="A812" s="302">
        <v>2005</v>
      </c>
      <c r="B812" s="302" t="s">
        <v>427</v>
      </c>
      <c r="C812" s="302" t="s">
        <v>428</v>
      </c>
      <c r="D812" s="302">
        <v>2260001050</v>
      </c>
      <c r="E812" s="302" t="s">
        <v>443</v>
      </c>
      <c r="F812" s="302" t="s">
        <v>430</v>
      </c>
      <c r="G812" s="302">
        <v>15</v>
      </c>
      <c r="H812" s="302" t="s">
        <v>431</v>
      </c>
      <c r="I812" s="302" t="s">
        <v>432</v>
      </c>
      <c r="J812" s="302" t="s">
        <v>433</v>
      </c>
      <c r="K812" s="302" t="s">
        <v>434</v>
      </c>
      <c r="L812" s="302" t="s">
        <v>435</v>
      </c>
      <c r="M812" s="302" t="s">
        <v>10</v>
      </c>
      <c r="N812" s="302" t="s">
        <v>10</v>
      </c>
      <c r="O812" s="302" t="s">
        <v>10</v>
      </c>
      <c r="P812" s="303">
        <v>77.59142</v>
      </c>
      <c r="Q812" s="303">
        <v>234.5072</v>
      </c>
      <c r="R812" s="303">
        <v>130.3804</v>
      </c>
      <c r="S812" s="303">
        <v>0.0726708</v>
      </c>
      <c r="T812" s="303">
        <v>0.3320535</v>
      </c>
      <c r="U812" s="303">
        <v>0.002079216</v>
      </c>
      <c r="V812" s="303">
        <v>0.4595821</v>
      </c>
      <c r="W812" s="303">
        <v>1.892791E-05</v>
      </c>
      <c r="X812" s="303">
        <v>0.002953038</v>
      </c>
      <c r="Y812" s="303">
        <v>0.0003222719</v>
      </c>
      <c r="Z812" s="303">
        <v>0.00451684</v>
      </c>
    </row>
    <row r="813" spans="1:26" s="302" customFormat="1" ht="12.75">
      <c r="A813" s="302">
        <v>2005</v>
      </c>
      <c r="B813" s="302" t="s">
        <v>427</v>
      </c>
      <c r="C813" s="302" t="s">
        <v>428</v>
      </c>
      <c r="D813" s="302">
        <v>2260001060</v>
      </c>
      <c r="E813" s="302" t="s">
        <v>444</v>
      </c>
      <c r="F813" s="302" t="s">
        <v>430</v>
      </c>
      <c r="G813" s="302">
        <v>15</v>
      </c>
      <c r="H813" s="302" t="s">
        <v>431</v>
      </c>
      <c r="I813" s="302" t="s">
        <v>432</v>
      </c>
      <c r="J813" s="302" t="s">
        <v>433</v>
      </c>
      <c r="K813" s="302" t="s">
        <v>434</v>
      </c>
      <c r="L813" s="302" t="s">
        <v>435</v>
      </c>
      <c r="M813" s="302" t="s">
        <v>10</v>
      </c>
      <c r="N813" s="302" t="s">
        <v>10</v>
      </c>
      <c r="O813" s="302" t="s">
        <v>10</v>
      </c>
      <c r="P813" s="303">
        <v>4984.706</v>
      </c>
      <c r="Q813" s="303">
        <v>906.7163</v>
      </c>
      <c r="R813" s="303">
        <v>336.1514</v>
      </c>
      <c r="S813" s="303">
        <v>0.01806326</v>
      </c>
      <c r="T813" s="303">
        <v>0.9116485</v>
      </c>
      <c r="U813" s="303">
        <v>0.01360957</v>
      </c>
      <c r="V813" s="303">
        <v>1.742626</v>
      </c>
      <c r="W813" s="303">
        <v>7.17701E-05</v>
      </c>
      <c r="X813" s="303">
        <v>0.0006542475</v>
      </c>
      <c r="Y813" s="303">
        <v>0.001794005</v>
      </c>
      <c r="Z813" s="303">
        <v>0.001122719</v>
      </c>
    </row>
    <row r="814" spans="1:26" s="302" customFormat="1" ht="12.75">
      <c r="A814" s="302">
        <v>2005</v>
      </c>
      <c r="B814" s="302" t="s">
        <v>427</v>
      </c>
      <c r="C814" s="302" t="s">
        <v>428</v>
      </c>
      <c r="D814" s="302">
        <v>2265001010</v>
      </c>
      <c r="E814" s="302" t="s">
        <v>440</v>
      </c>
      <c r="F814" s="302" t="s">
        <v>439</v>
      </c>
      <c r="G814" s="302">
        <v>15</v>
      </c>
      <c r="H814" s="302" t="s">
        <v>431</v>
      </c>
      <c r="I814" s="302" t="s">
        <v>432</v>
      </c>
      <c r="J814" s="302" t="s">
        <v>433</v>
      </c>
      <c r="K814" s="302" t="s">
        <v>434</v>
      </c>
      <c r="L814" s="302" t="s">
        <v>435</v>
      </c>
      <c r="M814" s="302" t="s">
        <v>10</v>
      </c>
      <c r="N814" s="302" t="s">
        <v>10</v>
      </c>
      <c r="O814" s="302" t="s">
        <v>10</v>
      </c>
      <c r="P814" s="303">
        <v>929.2609</v>
      </c>
      <c r="Q814" s="303">
        <v>3440.457</v>
      </c>
      <c r="R814" s="303">
        <v>65.25874</v>
      </c>
      <c r="S814" s="303">
        <v>0.005380984</v>
      </c>
      <c r="T814" s="303">
        <v>0.1104262</v>
      </c>
      <c r="U814" s="303">
        <v>0.002013753</v>
      </c>
      <c r="V814" s="303">
        <v>0.4357529</v>
      </c>
      <c r="W814" s="303">
        <v>0.0003529189</v>
      </c>
      <c r="X814" s="303">
        <v>0.0002275472</v>
      </c>
      <c r="Y814" s="303">
        <v>0.001172763</v>
      </c>
      <c r="Z814" s="303">
        <v>0.0003021719</v>
      </c>
    </row>
    <row r="815" spans="1:26" s="302" customFormat="1" ht="12.75">
      <c r="A815" s="302">
        <v>2005</v>
      </c>
      <c r="B815" s="302" t="s">
        <v>427</v>
      </c>
      <c r="C815" s="302" t="s">
        <v>428</v>
      </c>
      <c r="D815" s="302">
        <v>2265001010</v>
      </c>
      <c r="E815" s="302" t="s">
        <v>440</v>
      </c>
      <c r="F815" s="302" t="s">
        <v>439</v>
      </c>
      <c r="G815" s="302">
        <v>25</v>
      </c>
      <c r="H815" s="302" t="s">
        <v>431</v>
      </c>
      <c r="I815" s="302" t="s">
        <v>432</v>
      </c>
      <c r="J815" s="302" t="s">
        <v>433</v>
      </c>
      <c r="K815" s="302" t="s">
        <v>434</v>
      </c>
      <c r="L815" s="302" t="s">
        <v>435</v>
      </c>
      <c r="M815" s="302" t="s">
        <v>10</v>
      </c>
      <c r="N815" s="302" t="s">
        <v>10</v>
      </c>
      <c r="O815" s="302" t="s">
        <v>10</v>
      </c>
      <c r="P815" s="303">
        <v>1499.243</v>
      </c>
      <c r="Q815" s="303">
        <v>5550.735</v>
      </c>
      <c r="R815" s="303">
        <v>105.2866</v>
      </c>
      <c r="S815" s="303">
        <v>0.008681526</v>
      </c>
      <c r="T815" s="303">
        <v>0.1781586</v>
      </c>
      <c r="U815" s="303">
        <v>0.003248931</v>
      </c>
      <c r="V815" s="303">
        <v>0.7030314</v>
      </c>
      <c r="W815" s="303">
        <v>0.00106286</v>
      </c>
      <c r="X815" s="303">
        <v>0.0003671182</v>
      </c>
      <c r="Y815" s="303">
        <v>0.001892102</v>
      </c>
      <c r="Z815" s="303">
        <v>0.0004875155</v>
      </c>
    </row>
    <row r="816" spans="1:26" s="302" customFormat="1" ht="12.75">
      <c r="A816" s="302">
        <v>2005</v>
      </c>
      <c r="B816" s="302" t="s">
        <v>427</v>
      </c>
      <c r="C816" s="302" t="s">
        <v>428</v>
      </c>
      <c r="D816" s="302">
        <v>2265001010</v>
      </c>
      <c r="E816" s="302" t="s">
        <v>440</v>
      </c>
      <c r="F816" s="302" t="s">
        <v>439</v>
      </c>
      <c r="G816" s="302">
        <v>50</v>
      </c>
      <c r="H816" s="302" t="s">
        <v>431</v>
      </c>
      <c r="I816" s="302" t="s">
        <v>432</v>
      </c>
      <c r="J816" s="302" t="s">
        <v>433</v>
      </c>
      <c r="K816" s="302" t="s">
        <v>434</v>
      </c>
      <c r="L816" s="302" t="s">
        <v>435</v>
      </c>
      <c r="M816" s="302" t="s">
        <v>10</v>
      </c>
      <c r="N816" s="302" t="s">
        <v>10</v>
      </c>
      <c r="O816" s="302" t="s">
        <v>10</v>
      </c>
      <c r="P816" s="303">
        <v>1561.914</v>
      </c>
      <c r="Q816" s="303">
        <v>5782.765</v>
      </c>
      <c r="R816" s="303">
        <v>109.6877</v>
      </c>
      <c r="S816" s="303">
        <v>0.009044429</v>
      </c>
      <c r="T816" s="303">
        <v>0.1856059</v>
      </c>
      <c r="U816" s="303">
        <v>0.003384742</v>
      </c>
      <c r="V816" s="303">
        <v>0.7324192</v>
      </c>
      <c r="W816" s="303">
        <v>0.001753208</v>
      </c>
      <c r="X816" s="303">
        <v>0.0003824643</v>
      </c>
      <c r="Y816" s="303">
        <v>0.001971195</v>
      </c>
      <c r="Z816" s="303">
        <v>0.0005078944</v>
      </c>
    </row>
    <row r="817" spans="1:26" s="302" customFormat="1" ht="12.75">
      <c r="A817" s="302">
        <v>2005</v>
      </c>
      <c r="B817" s="302" t="s">
        <v>427</v>
      </c>
      <c r="C817" s="302" t="s">
        <v>428</v>
      </c>
      <c r="D817" s="302">
        <v>2265001030</v>
      </c>
      <c r="E817" s="302" t="s">
        <v>442</v>
      </c>
      <c r="F817" s="302" t="s">
        <v>439</v>
      </c>
      <c r="G817" s="302">
        <v>15</v>
      </c>
      <c r="H817" s="302" t="s">
        <v>431</v>
      </c>
      <c r="I817" s="302" t="s">
        <v>432</v>
      </c>
      <c r="J817" s="302" t="s">
        <v>433</v>
      </c>
      <c r="K817" s="302" t="s">
        <v>434</v>
      </c>
      <c r="L817" s="302" t="s">
        <v>435</v>
      </c>
      <c r="M817" s="302" t="s">
        <v>10</v>
      </c>
      <c r="N817" s="302" t="s">
        <v>10</v>
      </c>
      <c r="O817" s="302" t="s">
        <v>10</v>
      </c>
      <c r="P817" s="303">
        <v>437.071</v>
      </c>
      <c r="Q817" s="303">
        <v>1618.194</v>
      </c>
      <c r="R817" s="303">
        <v>31.21104</v>
      </c>
      <c r="S817" s="303">
        <v>0.002904529</v>
      </c>
      <c r="T817" s="303">
        <v>0.05420785</v>
      </c>
      <c r="U817" s="303">
        <v>0.001199643</v>
      </c>
      <c r="V817" s="303">
        <v>0.2049532</v>
      </c>
      <c r="W817" s="303">
        <v>0.0002044332</v>
      </c>
      <c r="X817" s="303">
        <v>0.0001070251</v>
      </c>
      <c r="Y817" s="303">
        <v>0.0006249756</v>
      </c>
      <c r="Z817" s="303">
        <v>0.0001631053</v>
      </c>
    </row>
    <row r="818" spans="1:26" s="302" customFormat="1" ht="12.75">
      <c r="A818" s="302">
        <v>2005</v>
      </c>
      <c r="B818" s="302" t="s">
        <v>427</v>
      </c>
      <c r="C818" s="302" t="s">
        <v>428</v>
      </c>
      <c r="D818" s="302">
        <v>2265001030</v>
      </c>
      <c r="E818" s="302" t="s">
        <v>442</v>
      </c>
      <c r="F818" s="302" t="s">
        <v>439</v>
      </c>
      <c r="G818" s="302">
        <v>25</v>
      </c>
      <c r="H818" s="302" t="s">
        <v>431</v>
      </c>
      <c r="I818" s="302" t="s">
        <v>432</v>
      </c>
      <c r="J818" s="302" t="s">
        <v>433</v>
      </c>
      <c r="K818" s="302" t="s">
        <v>434</v>
      </c>
      <c r="L818" s="302" t="s">
        <v>435</v>
      </c>
      <c r="M818" s="302" t="s">
        <v>10</v>
      </c>
      <c r="N818" s="302" t="s">
        <v>10</v>
      </c>
      <c r="O818" s="302" t="s">
        <v>10</v>
      </c>
      <c r="P818" s="303">
        <v>6080.986</v>
      </c>
      <c r="Q818" s="303">
        <v>22513.99</v>
      </c>
      <c r="R818" s="303">
        <v>434.2404</v>
      </c>
      <c r="S818" s="303">
        <v>0.04041084</v>
      </c>
      <c r="T818" s="303">
        <v>0.7541962</v>
      </c>
      <c r="U818" s="303">
        <v>0.01669069</v>
      </c>
      <c r="V818" s="303">
        <v>2.851521</v>
      </c>
      <c r="W818" s="303">
        <v>0.003889625</v>
      </c>
      <c r="X818" s="303">
        <v>0.001489045</v>
      </c>
      <c r="Y818" s="303">
        <v>0.008695311</v>
      </c>
      <c r="Z818" s="303">
        <v>0.002269291</v>
      </c>
    </row>
    <row r="819" spans="1:26" s="302" customFormat="1" ht="12.75">
      <c r="A819" s="302">
        <v>2005</v>
      </c>
      <c r="B819" s="302" t="s">
        <v>427</v>
      </c>
      <c r="C819" s="302" t="s">
        <v>428</v>
      </c>
      <c r="D819" s="302">
        <v>2265001030</v>
      </c>
      <c r="E819" s="302" t="s">
        <v>442</v>
      </c>
      <c r="F819" s="302" t="s">
        <v>439</v>
      </c>
      <c r="G819" s="302">
        <v>50</v>
      </c>
      <c r="H819" s="302" t="s">
        <v>431</v>
      </c>
      <c r="I819" s="302" t="s">
        <v>432</v>
      </c>
      <c r="J819" s="302" t="s">
        <v>433</v>
      </c>
      <c r="K819" s="302" t="s">
        <v>434</v>
      </c>
      <c r="L819" s="302" t="s">
        <v>435</v>
      </c>
      <c r="M819" s="302" t="s">
        <v>10</v>
      </c>
      <c r="N819" s="302" t="s">
        <v>10</v>
      </c>
      <c r="O819" s="302" t="s">
        <v>10</v>
      </c>
      <c r="P819" s="303">
        <v>274.4914</v>
      </c>
      <c r="Q819" s="303">
        <v>1016.266</v>
      </c>
      <c r="R819" s="303">
        <v>19.6013</v>
      </c>
      <c r="S819" s="303">
        <v>0.001824117</v>
      </c>
      <c r="T819" s="303">
        <v>0.03404387</v>
      </c>
      <c r="U819" s="303">
        <v>0.0007534057</v>
      </c>
      <c r="V819" s="303">
        <v>0.1287157</v>
      </c>
      <c r="W819" s="303">
        <v>0.000230442</v>
      </c>
      <c r="X819" s="303">
        <v>6.721444E-05</v>
      </c>
      <c r="Y819" s="303">
        <v>0.0003925001</v>
      </c>
      <c r="Z819" s="303">
        <v>0.0001024342</v>
      </c>
    </row>
    <row r="820" spans="1:26" s="302" customFormat="1" ht="12.75">
      <c r="A820" s="302">
        <v>2005</v>
      </c>
      <c r="B820" s="302" t="s">
        <v>427</v>
      </c>
      <c r="C820" s="302" t="s">
        <v>428</v>
      </c>
      <c r="D820" s="302">
        <v>2265001040</v>
      </c>
      <c r="E820" s="302" t="s">
        <v>467</v>
      </c>
      <c r="F820" s="302" t="s">
        <v>439</v>
      </c>
      <c r="G820" s="302">
        <v>5</v>
      </c>
      <c r="H820" s="302" t="s">
        <v>431</v>
      </c>
      <c r="I820" s="302" t="s">
        <v>432</v>
      </c>
      <c r="J820" s="302" t="s">
        <v>433</v>
      </c>
      <c r="K820" s="302" t="s">
        <v>434</v>
      </c>
      <c r="L820" s="302" t="s">
        <v>435</v>
      </c>
      <c r="M820" s="302" t="s">
        <v>10</v>
      </c>
      <c r="N820" s="302" t="s">
        <v>10</v>
      </c>
      <c r="O820" s="302" t="s">
        <v>10</v>
      </c>
      <c r="P820" s="303">
        <v>1112.775</v>
      </c>
      <c r="Q820" s="303">
        <v>420.3973</v>
      </c>
      <c r="R820" s="303">
        <v>93.75899</v>
      </c>
      <c r="S820" s="303">
        <v>0.06095983</v>
      </c>
      <c r="T820" s="303">
        <v>0.3941225</v>
      </c>
      <c r="U820" s="303">
        <v>0.001496182</v>
      </c>
      <c r="V820" s="303">
        <v>0.05324565</v>
      </c>
      <c r="W820" s="303">
        <v>1.70428E-05</v>
      </c>
      <c r="X820" s="303">
        <v>0.001637352</v>
      </c>
      <c r="Y820" s="303">
        <v>0.0003765615</v>
      </c>
      <c r="Z820" s="303">
        <v>0.003463229</v>
      </c>
    </row>
    <row r="821" spans="1:26" s="302" customFormat="1" ht="12.75">
      <c r="A821" s="302">
        <v>2005</v>
      </c>
      <c r="B821" s="302" t="s">
        <v>427</v>
      </c>
      <c r="C821" s="302" t="s">
        <v>428</v>
      </c>
      <c r="D821" s="302">
        <v>2265001050</v>
      </c>
      <c r="E821" s="302" t="s">
        <v>443</v>
      </c>
      <c r="F821" s="302" t="s">
        <v>439</v>
      </c>
      <c r="G821" s="302">
        <v>15</v>
      </c>
      <c r="H821" s="302" t="s">
        <v>431</v>
      </c>
      <c r="I821" s="302" t="s">
        <v>432</v>
      </c>
      <c r="J821" s="302" t="s">
        <v>433</v>
      </c>
      <c r="K821" s="302" t="s">
        <v>434</v>
      </c>
      <c r="L821" s="302" t="s">
        <v>435</v>
      </c>
      <c r="M821" s="302" t="s">
        <v>10</v>
      </c>
      <c r="N821" s="302" t="s">
        <v>10</v>
      </c>
      <c r="O821" s="302" t="s">
        <v>10</v>
      </c>
      <c r="P821" s="303">
        <v>60.72015</v>
      </c>
      <c r="Q821" s="303">
        <v>183.5166</v>
      </c>
      <c r="R821" s="303">
        <v>89.02413</v>
      </c>
      <c r="S821" s="303">
        <v>0.01317798</v>
      </c>
      <c r="T821" s="303">
        <v>0.2859003</v>
      </c>
      <c r="U821" s="303">
        <v>0.002769016</v>
      </c>
      <c r="V821" s="303">
        <v>0.3596518</v>
      </c>
      <c r="W821" s="303">
        <v>1.025465E-05</v>
      </c>
      <c r="X821" s="303">
        <v>0.0002009976</v>
      </c>
      <c r="Y821" s="303">
        <v>0.0003532855</v>
      </c>
      <c r="Z821" s="303">
        <v>0.0007427177</v>
      </c>
    </row>
    <row r="822" spans="1:26" s="302" customFormat="1" ht="12.75">
      <c r="A822" s="302">
        <v>2005</v>
      </c>
      <c r="B822" s="302" t="s">
        <v>427</v>
      </c>
      <c r="C822" s="302" t="s">
        <v>428</v>
      </c>
      <c r="D822" s="302">
        <v>2265001060</v>
      </c>
      <c r="E822" s="302" t="s">
        <v>444</v>
      </c>
      <c r="F822" s="302" t="s">
        <v>439</v>
      </c>
      <c r="G822" s="302">
        <v>5</v>
      </c>
      <c r="H822" s="302" t="s">
        <v>431</v>
      </c>
      <c r="I822" s="302" t="s">
        <v>432</v>
      </c>
      <c r="J822" s="302" t="s">
        <v>433</v>
      </c>
      <c r="K822" s="302" t="s">
        <v>434</v>
      </c>
      <c r="L822" s="302" t="s">
        <v>435</v>
      </c>
      <c r="M822" s="302" t="s">
        <v>10</v>
      </c>
      <c r="N822" s="302" t="s">
        <v>10</v>
      </c>
      <c r="O822" s="302" t="s">
        <v>10</v>
      </c>
      <c r="P822" s="303">
        <v>154.2695</v>
      </c>
      <c r="Q822" s="303">
        <v>28.06157</v>
      </c>
      <c r="R822" s="303">
        <v>7.486094</v>
      </c>
      <c r="S822" s="303">
        <v>0.0007478502</v>
      </c>
      <c r="T822" s="303">
        <v>0.01964633</v>
      </c>
      <c r="U822" s="303">
        <v>0.0003269036</v>
      </c>
      <c r="V822" s="303">
        <v>0.03852272</v>
      </c>
      <c r="W822" s="303">
        <v>1.330269E-06</v>
      </c>
      <c r="X822" s="303">
        <v>9.113656E-05</v>
      </c>
      <c r="Y822" s="303">
        <v>4.727636E-05</v>
      </c>
      <c r="Z822" s="303">
        <v>4.248661E-05</v>
      </c>
    </row>
    <row r="823" spans="1:26" s="302" customFormat="1" ht="12.75">
      <c r="A823" s="302">
        <v>2005</v>
      </c>
      <c r="B823" s="302" t="s">
        <v>427</v>
      </c>
      <c r="C823" s="302" t="s">
        <v>428</v>
      </c>
      <c r="D823" s="302">
        <v>2265001060</v>
      </c>
      <c r="E823" s="302" t="s">
        <v>444</v>
      </c>
      <c r="F823" s="302" t="s">
        <v>439</v>
      </c>
      <c r="G823" s="302">
        <v>15</v>
      </c>
      <c r="H823" s="302" t="s">
        <v>431</v>
      </c>
      <c r="I823" s="302" t="s">
        <v>432</v>
      </c>
      <c r="J823" s="302" t="s">
        <v>433</v>
      </c>
      <c r="K823" s="302" t="s">
        <v>434</v>
      </c>
      <c r="L823" s="302" t="s">
        <v>435</v>
      </c>
      <c r="M823" s="302" t="s">
        <v>10</v>
      </c>
      <c r="N823" s="302" t="s">
        <v>10</v>
      </c>
      <c r="O823" s="302" t="s">
        <v>10</v>
      </c>
      <c r="P823" s="303">
        <v>2091.875</v>
      </c>
      <c r="Q823" s="303">
        <v>380.5115</v>
      </c>
      <c r="R823" s="303">
        <v>149.0551</v>
      </c>
      <c r="S823" s="303">
        <v>0.008293347</v>
      </c>
      <c r="T823" s="303">
        <v>0.4298979</v>
      </c>
      <c r="U823" s="303">
        <v>0.005985134</v>
      </c>
      <c r="V823" s="303">
        <v>0.7313083</v>
      </c>
      <c r="W823" s="303">
        <v>2.085159E-05</v>
      </c>
      <c r="X823" s="303">
        <v>0.0002745608</v>
      </c>
      <c r="Y823" s="303">
        <v>0.0007528701</v>
      </c>
      <c r="Z823" s="303">
        <v>0.0004711588</v>
      </c>
    </row>
    <row r="824" spans="1:26" s="302" customFormat="1" ht="12.75">
      <c r="A824" s="302">
        <v>2005</v>
      </c>
      <c r="B824" s="302" t="s">
        <v>427</v>
      </c>
      <c r="C824" s="302" t="s">
        <v>428</v>
      </c>
      <c r="D824" s="302">
        <v>2265001060</v>
      </c>
      <c r="E824" s="302" t="s">
        <v>444</v>
      </c>
      <c r="F824" s="302" t="s">
        <v>439</v>
      </c>
      <c r="G824" s="302">
        <v>25</v>
      </c>
      <c r="H824" s="302" t="s">
        <v>431</v>
      </c>
      <c r="I824" s="302" t="s">
        <v>432</v>
      </c>
      <c r="J824" s="302" t="s">
        <v>433</v>
      </c>
      <c r="K824" s="302" t="s">
        <v>434</v>
      </c>
      <c r="L824" s="302" t="s">
        <v>435</v>
      </c>
      <c r="M824" s="302" t="s">
        <v>10</v>
      </c>
      <c r="N824" s="302" t="s">
        <v>10</v>
      </c>
      <c r="O824" s="302" t="s">
        <v>10</v>
      </c>
      <c r="P824" s="303">
        <v>1149.498</v>
      </c>
      <c r="Q824" s="303">
        <v>209.0933</v>
      </c>
      <c r="R824" s="303">
        <v>229.0064</v>
      </c>
      <c r="S824" s="303">
        <v>0.01306607</v>
      </c>
      <c r="T824" s="303">
        <v>0.6805859</v>
      </c>
      <c r="U824" s="303">
        <v>0.008250646</v>
      </c>
      <c r="V824" s="303">
        <v>1.090758</v>
      </c>
      <c r="W824" s="303">
        <v>2.764486E-05</v>
      </c>
      <c r="X824" s="303">
        <v>0.0004095118</v>
      </c>
      <c r="Y824" s="303">
        <v>0.0006755764</v>
      </c>
      <c r="Z824" s="303">
        <v>0.0007423052</v>
      </c>
    </row>
    <row r="825" spans="1:26" s="306" customFormat="1" ht="12.75">
      <c r="A825" s="306">
        <v>2005</v>
      </c>
      <c r="B825" s="306" t="s">
        <v>427</v>
      </c>
      <c r="C825" s="306" t="s">
        <v>428</v>
      </c>
      <c r="D825" s="306">
        <v>2265009005</v>
      </c>
      <c r="E825" s="306" t="s">
        <v>535</v>
      </c>
      <c r="F825" s="306" t="s">
        <v>439</v>
      </c>
      <c r="G825" s="306">
        <v>15</v>
      </c>
      <c r="H825" s="306" t="s">
        <v>535</v>
      </c>
      <c r="I825" s="306" t="s">
        <v>432</v>
      </c>
      <c r="J825" s="306" t="s">
        <v>433</v>
      </c>
      <c r="K825" s="306" t="s">
        <v>434</v>
      </c>
      <c r="L825" s="306" t="s">
        <v>435</v>
      </c>
      <c r="M825" s="306" t="s">
        <v>10</v>
      </c>
      <c r="N825" s="306" t="s">
        <v>10</v>
      </c>
      <c r="O825" s="306" t="s">
        <v>10</v>
      </c>
      <c r="P825" s="307">
        <v>389.5026</v>
      </c>
      <c r="Q825" s="307">
        <v>801.8427</v>
      </c>
      <c r="R825" s="307">
        <v>469.5744</v>
      </c>
      <c r="S825" s="307">
        <v>0.03681081</v>
      </c>
      <c r="T825" s="307">
        <v>1.345243</v>
      </c>
      <c r="U825" s="307">
        <v>0.0264945</v>
      </c>
      <c r="V825" s="307">
        <v>2.27744</v>
      </c>
      <c r="W825" s="307">
        <v>6.493599E-05</v>
      </c>
      <c r="X825" s="307">
        <v>0.001272787</v>
      </c>
      <c r="Y825" s="307">
        <v>0.002354607</v>
      </c>
      <c r="Z825" s="307">
        <v>0.002083584</v>
      </c>
    </row>
    <row r="826" spans="1:26" s="306" customFormat="1" ht="12.75">
      <c r="A826" s="306">
        <v>2005</v>
      </c>
      <c r="B826" s="306" t="s">
        <v>427</v>
      </c>
      <c r="C826" s="306" t="s">
        <v>428</v>
      </c>
      <c r="D826" s="306">
        <v>2270009005</v>
      </c>
      <c r="E826" s="306" t="s">
        <v>535</v>
      </c>
      <c r="F826" s="306" t="s">
        <v>540</v>
      </c>
      <c r="G826" s="306">
        <v>15</v>
      </c>
      <c r="H826" s="306" t="s">
        <v>535</v>
      </c>
      <c r="I826" s="306" t="s">
        <v>432</v>
      </c>
      <c r="J826" s="306" t="s">
        <v>433</v>
      </c>
      <c r="K826" s="306" t="s">
        <v>434</v>
      </c>
      <c r="L826" s="306" t="s">
        <v>435</v>
      </c>
      <c r="M826" s="306" t="s">
        <v>10</v>
      </c>
      <c r="N826" s="306" t="s">
        <v>10</v>
      </c>
      <c r="O826" s="306" t="s">
        <v>10</v>
      </c>
      <c r="P826" s="307">
        <v>404.2983</v>
      </c>
      <c r="Q826" s="307">
        <v>1151.905</v>
      </c>
      <c r="R826" s="307">
        <v>422.9942</v>
      </c>
      <c r="S826" s="307">
        <v>0.007278702</v>
      </c>
      <c r="T826" s="307">
        <v>0.03099645</v>
      </c>
      <c r="U826" s="307">
        <v>0.0506333</v>
      </c>
      <c r="V826" s="307">
        <v>4.61826</v>
      </c>
      <c r="W826" s="307">
        <v>0.000546905</v>
      </c>
      <c r="X826" s="307">
        <v>0.003249387</v>
      </c>
      <c r="Y826" s="307">
        <v>0</v>
      </c>
      <c r="Z826" s="307">
        <v>0.0006567455</v>
      </c>
    </row>
    <row r="827" spans="1:26" s="306" customFormat="1" ht="12.75">
      <c r="A827" s="306">
        <v>2005</v>
      </c>
      <c r="B827" s="306" t="s">
        <v>427</v>
      </c>
      <c r="C827" s="306" t="s">
        <v>428</v>
      </c>
      <c r="D827" s="306">
        <v>2270009005</v>
      </c>
      <c r="E827" s="306" t="s">
        <v>535</v>
      </c>
      <c r="F827" s="306" t="s">
        <v>540</v>
      </c>
      <c r="G827" s="306">
        <v>25</v>
      </c>
      <c r="H827" s="306" t="s">
        <v>535</v>
      </c>
      <c r="I827" s="306" t="s">
        <v>432</v>
      </c>
      <c r="J827" s="306" t="s">
        <v>433</v>
      </c>
      <c r="K827" s="306" t="s">
        <v>434</v>
      </c>
      <c r="L827" s="306" t="s">
        <v>435</v>
      </c>
      <c r="M827" s="306" t="s">
        <v>10</v>
      </c>
      <c r="N827" s="306" t="s">
        <v>10</v>
      </c>
      <c r="O827" s="306" t="s">
        <v>10</v>
      </c>
      <c r="P827" s="307">
        <v>158.0905</v>
      </c>
      <c r="Q827" s="307">
        <v>450.4229</v>
      </c>
      <c r="R827" s="307">
        <v>280.4744</v>
      </c>
      <c r="S827" s="307">
        <v>0.004643913</v>
      </c>
      <c r="T827" s="307">
        <v>0.01612305</v>
      </c>
      <c r="U827" s="307">
        <v>0.03016846</v>
      </c>
      <c r="V827" s="307">
        <v>3.069949</v>
      </c>
      <c r="W827" s="307">
        <v>0.0003635505</v>
      </c>
      <c r="X827" s="307">
        <v>0.001904347</v>
      </c>
      <c r="Y827" s="307">
        <v>0</v>
      </c>
      <c r="Z827" s="307">
        <v>0.0004190128</v>
      </c>
    </row>
    <row r="828" spans="1:26" s="306" customFormat="1" ht="12.75">
      <c r="A828" s="306">
        <v>2005</v>
      </c>
      <c r="B828" s="306" t="s">
        <v>427</v>
      </c>
      <c r="C828" s="306" t="s">
        <v>428</v>
      </c>
      <c r="D828" s="306">
        <v>2270009005</v>
      </c>
      <c r="E828" s="306" t="s">
        <v>535</v>
      </c>
      <c r="F828" s="306" t="s">
        <v>540</v>
      </c>
      <c r="G828" s="306">
        <v>50</v>
      </c>
      <c r="H828" s="306" t="s">
        <v>535</v>
      </c>
      <c r="I828" s="306" t="s">
        <v>432</v>
      </c>
      <c r="J828" s="306" t="s">
        <v>433</v>
      </c>
      <c r="K828" s="306" t="s">
        <v>434</v>
      </c>
      <c r="L828" s="306" t="s">
        <v>435</v>
      </c>
      <c r="M828" s="306" t="s">
        <v>10</v>
      </c>
      <c r="N828" s="306" t="s">
        <v>10</v>
      </c>
      <c r="O828" s="306" t="s">
        <v>10</v>
      </c>
      <c r="P828" s="307">
        <v>2879.253</v>
      </c>
      <c r="Q828" s="307">
        <v>11578.03</v>
      </c>
      <c r="R828" s="307">
        <v>14033.84</v>
      </c>
      <c r="S828" s="307">
        <v>0.7577828</v>
      </c>
      <c r="T828" s="307">
        <v>1.75627</v>
      </c>
      <c r="U828" s="307">
        <v>1.553301</v>
      </c>
      <c r="V828" s="307">
        <v>149.9191</v>
      </c>
      <c r="W828" s="307">
        <v>0.01808875</v>
      </c>
      <c r="X828" s="307">
        <v>0.1839352</v>
      </c>
      <c r="Y828" s="307">
        <v>0</v>
      </c>
      <c r="Z828" s="307">
        <v>0.06837352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3:I20"/>
  <sheetViews>
    <sheetView zoomScale="115" zoomScaleNormal="115" zoomScalePageLayoutView="0" workbookViewId="0" topLeftCell="A1">
      <selection activeCell="G29" sqref="G29"/>
    </sheetView>
  </sheetViews>
  <sheetFormatPr defaultColWidth="9.140625" defaultRowHeight="12.75"/>
  <cols>
    <col min="1" max="1" width="5.28125" style="118" customWidth="1"/>
    <col min="2" max="2" width="17.00390625" style="118" customWidth="1"/>
    <col min="3" max="4" width="9.140625" style="118" customWidth="1"/>
    <col min="5" max="5" width="12.7109375" style="118" bestFit="1" customWidth="1"/>
    <col min="6" max="8" width="9.140625" style="118" customWidth="1"/>
    <col min="9" max="9" width="22.28125" style="118" customWidth="1"/>
    <col min="10" max="16384" width="9.140625" style="118" customWidth="1"/>
  </cols>
  <sheetData>
    <row r="2" ht="15.75" thickBot="1"/>
    <row r="3" spans="2:9" ht="15">
      <c r="B3" s="339" t="str">
        <f>location&amp;" Greenhouse Gas Emissions Inventory"</f>
        <v>County of San Diego Greenhouse Gas Emissions Inventory</v>
      </c>
      <c r="C3" s="340"/>
      <c r="D3" s="340"/>
      <c r="E3" s="340"/>
      <c r="F3" s="340"/>
      <c r="G3" s="340"/>
      <c r="H3" s="340"/>
      <c r="I3" s="341"/>
    </row>
    <row r="4" spans="2:9" ht="15">
      <c r="B4" s="342" t="str">
        <f>year&amp;" Wastewater Emissions"</f>
        <v>2005 Wastewater Emissions</v>
      </c>
      <c r="C4" s="343"/>
      <c r="D4" s="343"/>
      <c r="E4" s="343"/>
      <c r="F4" s="344"/>
      <c r="G4" s="344"/>
      <c r="H4" s="344"/>
      <c r="I4" s="345"/>
    </row>
    <row r="5" spans="2:9" ht="15">
      <c r="B5" s="346" t="s">
        <v>224</v>
      </c>
      <c r="C5" s="348" t="s">
        <v>201</v>
      </c>
      <c r="D5" s="348" t="s">
        <v>202</v>
      </c>
      <c r="E5" s="348" t="s">
        <v>226</v>
      </c>
      <c r="F5" s="352"/>
      <c r="G5" s="353"/>
      <c r="H5" s="354"/>
      <c r="I5" s="350" t="s">
        <v>24</v>
      </c>
    </row>
    <row r="6" spans="2:9" ht="15">
      <c r="B6" s="347"/>
      <c r="C6" s="349"/>
      <c r="D6" s="349"/>
      <c r="E6" s="349"/>
      <c r="F6" s="49" t="s">
        <v>243</v>
      </c>
      <c r="G6" s="121" t="s">
        <v>203</v>
      </c>
      <c r="H6" s="51" t="s">
        <v>204</v>
      </c>
      <c r="I6" s="351"/>
    </row>
    <row r="7" spans="2:9" ht="15">
      <c r="B7" s="154">
        <v>470977</v>
      </c>
      <c r="C7" s="141">
        <f>85*0.001</f>
        <v>0.085</v>
      </c>
      <c r="D7" s="141">
        <v>1.25</v>
      </c>
      <c r="E7" s="55">
        <f>B7*C7*D7*365</f>
        <v>18265076.781250004</v>
      </c>
      <c r="F7" s="155">
        <v>0.6</v>
      </c>
      <c r="G7" s="155">
        <v>0.2</v>
      </c>
      <c r="H7" s="37">
        <f>F7*G7</f>
        <v>0.12</v>
      </c>
      <c r="I7" s="156">
        <f>E7*H7/1000*23</f>
        <v>50411.61191625002</v>
      </c>
    </row>
    <row r="8" spans="2:9" ht="15.75" thickBot="1">
      <c r="B8" s="45"/>
      <c r="C8" s="39"/>
      <c r="D8" s="39"/>
      <c r="E8" s="39"/>
      <c r="F8" s="39"/>
      <c r="G8" s="39"/>
      <c r="H8" s="39"/>
      <c r="I8" s="42"/>
    </row>
    <row r="12" ht="15">
      <c r="B12" s="118" t="s">
        <v>103</v>
      </c>
    </row>
    <row r="14" spans="2:7" ht="15">
      <c r="B14" s="118">
        <v>1</v>
      </c>
      <c r="C14" s="118" t="s">
        <v>218</v>
      </c>
      <c r="G14" s="118" t="s">
        <v>219</v>
      </c>
    </row>
    <row r="15" ht="15">
      <c r="C15" s="118" t="s">
        <v>217</v>
      </c>
    </row>
    <row r="16" ht="15">
      <c r="C16" s="118" t="s">
        <v>220</v>
      </c>
    </row>
    <row r="17" ht="15">
      <c r="C17" s="118" t="s">
        <v>225</v>
      </c>
    </row>
    <row r="18" ht="15">
      <c r="C18" s="118" t="s">
        <v>221</v>
      </c>
    </row>
    <row r="19" ht="15">
      <c r="C19" s="118" t="s">
        <v>222</v>
      </c>
    </row>
    <row r="20" ht="15">
      <c r="C20" s="118" t="s">
        <v>223</v>
      </c>
    </row>
  </sheetData>
  <sheetProtection/>
  <mergeCells count="8">
    <mergeCell ref="B3:I3"/>
    <mergeCell ref="B4:I4"/>
    <mergeCell ref="B5:B6"/>
    <mergeCell ref="C5:C6"/>
    <mergeCell ref="D5:D6"/>
    <mergeCell ref="E5:E6"/>
    <mergeCell ref="I5:I6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P11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2.8515625" style="160" customWidth="1"/>
    <col min="2" max="2" width="14.00390625" style="160" customWidth="1"/>
    <col min="3" max="3" width="16.8515625" style="160" customWidth="1"/>
    <col min="4" max="4" width="13.421875" style="160" customWidth="1"/>
    <col min="5" max="5" width="8.421875" style="160" customWidth="1"/>
    <col min="6" max="6" width="12.7109375" style="160" customWidth="1"/>
    <col min="7" max="7" width="8.00390625" style="160" bestFit="1" customWidth="1"/>
    <col min="8" max="8" width="9.140625" style="160" customWidth="1"/>
    <col min="9" max="10" width="9.140625" style="160" bestFit="1" customWidth="1"/>
    <col min="11" max="11" width="10.7109375" style="160" customWidth="1"/>
    <col min="12" max="12" width="11.57421875" style="160" customWidth="1"/>
    <col min="13" max="13" width="5.140625" style="160" customWidth="1"/>
    <col min="14" max="15" width="9.140625" style="160" customWidth="1"/>
    <col min="16" max="16" width="28.7109375" style="160" bestFit="1" customWidth="1"/>
    <col min="17" max="16384" width="9.140625" style="160" customWidth="1"/>
  </cols>
  <sheetData>
    <row r="2" ht="13.5" thickBot="1"/>
    <row r="3" spans="2:16" ht="12.75">
      <c r="B3" s="339" t="str">
        <f>location&amp;" Greenhouse Gas Emissions Inventory"</f>
        <v>County of San Diego Greenhouse Gas Emissions Inventory</v>
      </c>
      <c r="C3" s="340"/>
      <c r="D3" s="340"/>
      <c r="E3" s="340"/>
      <c r="F3" s="340"/>
      <c r="G3" s="340"/>
      <c r="H3" s="340"/>
      <c r="I3" s="340"/>
      <c r="J3" s="340"/>
      <c r="K3" s="341"/>
      <c r="N3" s="209"/>
      <c r="O3" s="210"/>
      <c r="P3" s="211"/>
    </row>
    <row r="4" spans="2:16" ht="12.75">
      <c r="B4" s="342" t="str">
        <f>year&amp;" Potable Water"</f>
        <v>2005 Potable Water</v>
      </c>
      <c r="C4" s="343"/>
      <c r="D4" s="343"/>
      <c r="E4" s="343"/>
      <c r="F4" s="343"/>
      <c r="G4" s="343"/>
      <c r="H4" s="343"/>
      <c r="I4" s="343"/>
      <c r="J4" s="343"/>
      <c r="K4" s="345"/>
      <c r="N4" s="218" t="s">
        <v>12</v>
      </c>
      <c r="O4" s="213"/>
      <c r="P4" s="214"/>
    </row>
    <row r="5" spans="2:16" ht="14.25" customHeight="1">
      <c r="B5" s="159"/>
      <c r="C5" s="158"/>
      <c r="D5" s="355" t="s">
        <v>259</v>
      </c>
      <c r="E5" s="158"/>
      <c r="F5" s="158"/>
      <c r="G5" s="170"/>
      <c r="H5" s="357" t="s">
        <v>272</v>
      </c>
      <c r="I5" s="358"/>
      <c r="J5" s="359"/>
      <c r="K5" s="360" t="s">
        <v>260</v>
      </c>
      <c r="N5" s="212"/>
      <c r="O5" s="213"/>
      <c r="P5" s="214"/>
    </row>
    <row r="6" spans="2:16" ht="14.25" customHeight="1">
      <c r="B6" s="163"/>
      <c r="C6" s="175" t="s">
        <v>251</v>
      </c>
      <c r="D6" s="356"/>
      <c r="E6" s="175" t="s">
        <v>247</v>
      </c>
      <c r="F6" s="174" t="s">
        <v>254</v>
      </c>
      <c r="G6" s="175" t="s">
        <v>246</v>
      </c>
      <c r="H6" s="178" t="s">
        <v>255</v>
      </c>
      <c r="I6" s="174" t="s">
        <v>257</v>
      </c>
      <c r="J6" s="179" t="s">
        <v>258</v>
      </c>
      <c r="K6" s="361"/>
      <c r="N6" s="212"/>
      <c r="O6" s="213"/>
      <c r="P6" s="80" t="s">
        <v>62</v>
      </c>
    </row>
    <row r="7" spans="2:16" ht="14.25">
      <c r="B7" s="177"/>
      <c r="C7" s="186" t="s">
        <v>264</v>
      </c>
      <c r="D7" s="187" t="s">
        <v>264</v>
      </c>
      <c r="E7" s="165"/>
      <c r="F7" s="164"/>
      <c r="G7" s="165"/>
      <c r="H7" s="180" t="s">
        <v>256</v>
      </c>
      <c r="I7" s="164" t="s">
        <v>256</v>
      </c>
      <c r="J7" s="181" t="s">
        <v>256</v>
      </c>
      <c r="K7" s="166" t="s">
        <v>261</v>
      </c>
      <c r="N7" s="212">
        <v>1</v>
      </c>
      <c r="O7" s="213" t="s">
        <v>249</v>
      </c>
      <c r="P7" s="214" t="s">
        <v>253</v>
      </c>
    </row>
    <row r="8" spans="2:16" ht="32.25" customHeight="1">
      <c r="B8" s="167" t="s">
        <v>262</v>
      </c>
      <c r="C8" s="184">
        <f>C10-C9</f>
        <v>572270</v>
      </c>
      <c r="D8" s="168">
        <f>(470977/2977337)*C8</f>
        <v>90525.8651573537</v>
      </c>
      <c r="E8" s="168">
        <f>D8*af2mg</f>
        <v>29497.943687388863</v>
      </c>
      <c r="F8" s="168">
        <v>13022</v>
      </c>
      <c r="G8" s="169">
        <f>E8*F8/1000</f>
        <v>384122.2226971778</v>
      </c>
      <c r="H8" s="170">
        <v>804.54</v>
      </c>
      <c r="I8" s="170">
        <v>0.0067</v>
      </c>
      <c r="J8" s="170">
        <v>0.0037</v>
      </c>
      <c r="K8" s="171">
        <f>G8*(H8+I8*methane+J8*nitrousoxide)/2204.623</f>
        <v>140396.60156933995</v>
      </c>
      <c r="N8" s="212">
        <v>2</v>
      </c>
      <c r="O8" s="213" t="s">
        <v>263</v>
      </c>
      <c r="P8" s="214" t="s">
        <v>270</v>
      </c>
    </row>
    <row r="9" spans="2:16" ht="12.75">
      <c r="B9" s="172" t="s">
        <v>248</v>
      </c>
      <c r="C9" s="184">
        <v>72575</v>
      </c>
      <c r="D9" s="168">
        <f>C9</f>
        <v>72575</v>
      </c>
      <c r="E9" s="168">
        <f>D9*af2mg</f>
        <v>23648.636325</v>
      </c>
      <c r="F9" s="168">
        <v>11111</v>
      </c>
      <c r="G9" s="169">
        <f>E9*F9/1000</f>
        <v>262759.998207075</v>
      </c>
      <c r="H9" s="170">
        <v>804.54</v>
      </c>
      <c r="I9" s="170">
        <v>0.0067</v>
      </c>
      <c r="J9" s="170">
        <v>0.0037</v>
      </c>
      <c r="K9" s="171">
        <f>G9*(H9+I9*methane+J9*nitrousoxide)/2204.623</f>
        <v>96038.73089561354</v>
      </c>
      <c r="N9" s="212">
        <v>3</v>
      </c>
      <c r="O9" s="213" t="s">
        <v>250</v>
      </c>
      <c r="P9" s="214" t="s">
        <v>271</v>
      </c>
    </row>
    <row r="10" spans="2:16" ht="13.5" thickBot="1">
      <c r="B10" s="173" t="s">
        <v>10</v>
      </c>
      <c r="C10" s="185">
        <v>644845</v>
      </c>
      <c r="D10" s="176">
        <f>SUM(D8:D9)</f>
        <v>163100.8651573537</v>
      </c>
      <c r="E10" s="176">
        <f>SUM(E8:E9)</f>
        <v>53146.58001238886</v>
      </c>
      <c r="F10" s="176"/>
      <c r="G10" s="176">
        <f>SUM(G8:G9)</f>
        <v>646882.2209042527</v>
      </c>
      <c r="H10" s="182"/>
      <c r="I10" s="182"/>
      <c r="J10" s="182"/>
      <c r="K10" s="183">
        <f>SUM(K8:K9)</f>
        <v>236435.33246495348</v>
      </c>
      <c r="N10" s="215"/>
      <c r="O10" s="216"/>
      <c r="P10" s="217" t="s">
        <v>273</v>
      </c>
    </row>
    <row r="11" spans="2:10" ht="12.75">
      <c r="B11" s="161"/>
      <c r="J11" s="162"/>
    </row>
  </sheetData>
  <sheetProtection/>
  <mergeCells count="5">
    <mergeCell ref="D5:D6"/>
    <mergeCell ref="B3:K3"/>
    <mergeCell ref="B4:K4"/>
    <mergeCell ref="H5:J5"/>
    <mergeCell ref="K5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3:N22"/>
  <sheetViews>
    <sheetView zoomScale="115" zoomScaleNormal="115" zoomScalePageLayoutView="0" workbookViewId="0" topLeftCell="A1">
      <selection activeCell="E37" sqref="E37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11.8515625" style="0" customWidth="1"/>
    <col min="4" max="7" width="10.7109375" style="0" customWidth="1"/>
    <col min="8" max="8" width="11.8515625" style="0" customWidth="1"/>
    <col min="9" max="9" width="16.7109375" style="0" customWidth="1"/>
    <col min="10" max="10" width="5.421875" style="0" customWidth="1"/>
    <col min="11" max="11" width="5.28125" style="0" customWidth="1"/>
    <col min="12" max="12" width="5.8515625" style="0" customWidth="1"/>
    <col min="13" max="13" width="31.57421875" style="0" bestFit="1" customWidth="1"/>
    <col min="14" max="14" width="28.7109375" style="0" bestFit="1" customWidth="1"/>
  </cols>
  <sheetData>
    <row r="2" ht="13.5" thickBot="1"/>
    <row r="3" spans="2:14" ht="12.75">
      <c r="B3" s="339" t="str">
        <f>location&amp;" Greenhouse Gas Emissions Inventory"</f>
        <v>County of San Diego Greenhouse Gas Emissions Inventory</v>
      </c>
      <c r="C3" s="340"/>
      <c r="D3" s="340"/>
      <c r="E3" s="340"/>
      <c r="F3" s="340"/>
      <c r="G3" s="340"/>
      <c r="H3" s="340"/>
      <c r="I3" s="341"/>
      <c r="L3" s="74"/>
      <c r="M3" s="75"/>
      <c r="N3" s="76"/>
    </row>
    <row r="4" spans="2:14" ht="12.75">
      <c r="B4" s="342" t="str">
        <f>year&amp;" Agricultural Emissions - Residue Burning"</f>
        <v>2005 Agricultural Emissions - Residue Burning</v>
      </c>
      <c r="C4" s="343"/>
      <c r="D4" s="343"/>
      <c r="E4" s="343"/>
      <c r="F4" s="343"/>
      <c r="G4" s="343"/>
      <c r="H4" s="343"/>
      <c r="I4" s="345"/>
      <c r="L4" s="77" t="s">
        <v>12</v>
      </c>
      <c r="M4" s="18"/>
      <c r="N4" s="78"/>
    </row>
    <row r="5" spans="2:14" ht="27" customHeight="1">
      <c r="B5" s="362" t="s">
        <v>0</v>
      </c>
      <c r="C5" s="348" t="s">
        <v>20</v>
      </c>
      <c r="D5" s="348" t="s">
        <v>21</v>
      </c>
      <c r="E5" s="366" t="s">
        <v>23</v>
      </c>
      <c r="F5" s="46" t="s">
        <v>22</v>
      </c>
      <c r="G5" s="47"/>
      <c r="H5" s="48"/>
      <c r="I5" s="364" t="s">
        <v>24</v>
      </c>
      <c r="K5" s="7"/>
      <c r="L5" s="79"/>
      <c r="M5" s="18"/>
      <c r="N5" s="80" t="s">
        <v>62</v>
      </c>
    </row>
    <row r="6" spans="2:14" ht="15.75" customHeight="1">
      <c r="B6" s="363"/>
      <c r="C6" s="349"/>
      <c r="D6" s="349"/>
      <c r="E6" s="367"/>
      <c r="F6" s="49" t="s">
        <v>208</v>
      </c>
      <c r="G6" s="50" t="s">
        <v>26</v>
      </c>
      <c r="H6" s="51" t="s">
        <v>27</v>
      </c>
      <c r="I6" s="365"/>
      <c r="K6" s="12"/>
      <c r="L6" s="79">
        <v>1</v>
      </c>
      <c r="M6" s="81" t="s">
        <v>19</v>
      </c>
      <c r="N6" s="78" t="s">
        <v>43</v>
      </c>
    </row>
    <row r="7" spans="2:14" s="8" customFormat="1" ht="12.75">
      <c r="B7" s="43" t="s">
        <v>1</v>
      </c>
      <c r="C7" s="123">
        <v>240</v>
      </c>
      <c r="D7" s="35">
        <v>0.03</v>
      </c>
      <c r="E7" s="37">
        <f>(C7*D7)</f>
        <v>7.199999999999999</v>
      </c>
      <c r="F7" s="60">
        <v>4.816655</v>
      </c>
      <c r="G7" s="60">
        <f>0.006416</f>
        <v>0.006416</v>
      </c>
      <c r="H7" s="60">
        <v>0.000367</v>
      </c>
      <c r="I7" s="40">
        <f aca="true" t="shared" si="0" ref="I7:I12">((E7*F7)+(E7*G7*methane)+(E7*H7*nitrousoxide))</f>
        <v>36.524556</v>
      </c>
      <c r="L7" s="79">
        <v>2</v>
      </c>
      <c r="M7" s="81" t="s">
        <v>72</v>
      </c>
      <c r="N7" s="78" t="s">
        <v>45</v>
      </c>
    </row>
    <row r="8" spans="2:14" ht="12.75">
      <c r="B8" s="43" t="s">
        <v>4</v>
      </c>
      <c r="C8" s="123">
        <v>1580</v>
      </c>
      <c r="D8" s="35">
        <v>0.07</v>
      </c>
      <c r="E8" s="37">
        <f>(C8*D8)</f>
        <v>110.60000000000001</v>
      </c>
      <c r="F8" s="60">
        <v>1.190705</v>
      </c>
      <c r="G8" s="60">
        <v>0.002509</v>
      </c>
      <c r="H8" s="60">
        <v>0.000203</v>
      </c>
      <c r="I8" s="40">
        <f t="shared" si="0"/>
        <v>144.72009999999997</v>
      </c>
      <c r="L8" s="79"/>
      <c r="M8" s="18"/>
      <c r="N8" s="78"/>
    </row>
    <row r="9" spans="2:14" ht="12.75">
      <c r="B9" s="44" t="s">
        <v>29</v>
      </c>
      <c r="C9" s="123">
        <v>0</v>
      </c>
      <c r="D9" s="35">
        <v>0.84</v>
      </c>
      <c r="E9" s="37"/>
      <c r="F9" s="60">
        <v>1.401843</v>
      </c>
      <c r="G9" s="60">
        <v>0.000895</v>
      </c>
      <c r="H9" s="60">
        <v>0.000153</v>
      </c>
      <c r="I9" s="40">
        <f t="shared" si="0"/>
        <v>0</v>
      </c>
      <c r="L9" s="79"/>
      <c r="M9" s="18"/>
      <c r="N9" s="78"/>
    </row>
    <row r="10" spans="2:14" ht="12.75">
      <c r="B10" s="44" t="s">
        <v>28</v>
      </c>
      <c r="C10" s="123">
        <v>0</v>
      </c>
      <c r="D10" s="35">
        <v>0.95</v>
      </c>
      <c r="E10" s="37"/>
      <c r="F10" s="60">
        <v>0.970699</v>
      </c>
      <c r="G10" s="60">
        <v>0.000969</v>
      </c>
      <c r="H10" s="60">
        <v>0.000118</v>
      </c>
      <c r="I10" s="40">
        <f t="shared" si="0"/>
        <v>0</v>
      </c>
      <c r="L10" s="79"/>
      <c r="M10" s="18"/>
      <c r="N10" s="78"/>
    </row>
    <row r="11" spans="2:14" ht="12.75">
      <c r="B11" s="44" t="s">
        <v>3</v>
      </c>
      <c r="C11" s="123">
        <v>0</v>
      </c>
      <c r="D11" s="35">
        <v>0.11</v>
      </c>
      <c r="E11" s="37"/>
      <c r="F11" s="65">
        <v>1.769825</v>
      </c>
      <c r="G11" s="60">
        <v>0.002696</v>
      </c>
      <c r="H11" s="60">
        <v>0.000148</v>
      </c>
      <c r="I11" s="40">
        <f t="shared" si="0"/>
        <v>0</v>
      </c>
      <c r="L11" s="79"/>
      <c r="M11" s="18"/>
      <c r="N11" s="78"/>
    </row>
    <row r="12" spans="2:14" ht="12.75">
      <c r="B12" s="44" t="s">
        <v>2</v>
      </c>
      <c r="C12" s="124">
        <v>0</v>
      </c>
      <c r="D12" s="35">
        <v>0.16</v>
      </c>
      <c r="E12" s="38"/>
      <c r="F12" s="60">
        <v>3.174562</v>
      </c>
      <c r="G12" s="60">
        <v>0.001967</v>
      </c>
      <c r="H12" s="60">
        <v>0.000546</v>
      </c>
      <c r="I12" s="40">
        <f t="shared" si="0"/>
        <v>0</v>
      </c>
      <c r="L12" s="79"/>
      <c r="M12" s="18"/>
      <c r="N12" s="78"/>
    </row>
    <row r="13" spans="2:14" ht="13.5" thickBot="1">
      <c r="B13" s="45" t="s">
        <v>5</v>
      </c>
      <c r="C13" s="39"/>
      <c r="D13" s="39"/>
      <c r="E13" s="39"/>
      <c r="F13" s="39"/>
      <c r="G13" s="39"/>
      <c r="H13" s="39"/>
      <c r="I13" s="42">
        <f>SUM(I7:I8)</f>
        <v>181.24465599999996</v>
      </c>
      <c r="L13" s="82"/>
      <c r="M13" s="83"/>
      <c r="N13" s="84"/>
    </row>
    <row r="14" ht="12.75">
      <c r="F14" s="8"/>
    </row>
    <row r="15" spans="3:11" ht="12.75">
      <c r="C15" s="8"/>
      <c r="D15" s="8"/>
      <c r="E15" s="8"/>
      <c r="F15" s="8"/>
      <c r="G15" s="8"/>
      <c r="H15" s="8"/>
      <c r="I15" s="8"/>
      <c r="J15" s="8"/>
      <c r="K15" s="8"/>
    </row>
    <row r="16" spans="2:6" ht="12.75">
      <c r="B16" s="7" t="s">
        <v>103</v>
      </c>
      <c r="F16" s="8"/>
    </row>
    <row r="17" spans="2:6" ht="15.75">
      <c r="B17" s="137" t="s">
        <v>100</v>
      </c>
      <c r="C17" s="138" t="s">
        <v>209</v>
      </c>
      <c r="F17" s="8"/>
    </row>
    <row r="18" ht="12.75">
      <c r="F18" s="8"/>
    </row>
    <row r="19" ht="12.75">
      <c r="F19" s="64"/>
    </row>
    <row r="20" ht="12.75">
      <c r="F20" s="8"/>
    </row>
    <row r="21" ht="12.75">
      <c r="F21" s="8"/>
    </row>
    <row r="22" ht="12.75">
      <c r="F22" s="8"/>
    </row>
  </sheetData>
  <sheetProtection/>
  <mergeCells count="7">
    <mergeCell ref="C5:C6"/>
    <mergeCell ref="B5:B6"/>
    <mergeCell ref="I5:I6"/>
    <mergeCell ref="E5:E6"/>
    <mergeCell ref="D5:D6"/>
    <mergeCell ref="B3:I3"/>
    <mergeCell ref="B4:I4"/>
  </mergeCells>
  <hyperlinks>
    <hyperlink ref="M7" r:id="rId1" display="Greenhouse Gas Emissions Inventory Summary [2000 - 2008]"/>
    <hyperlink ref="M6" r:id="rId2" display="San Diego 2005 Annual Crop Report"/>
  </hyperlinks>
  <printOptions/>
  <pageMargins left="0.75" right="0.75" top="1" bottom="1" header="0.5" footer="0.5"/>
  <pageSetup horizontalDpi="600" verticalDpi="60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3:P3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20.28125" style="0" customWidth="1"/>
    <col min="4" max="4" width="7.8515625" style="0" bestFit="1" customWidth="1"/>
    <col min="5" max="5" width="13.00390625" style="0" customWidth="1"/>
    <col min="6" max="6" width="12.28125" style="0" customWidth="1"/>
    <col min="7" max="7" width="14.28125" style="0" customWidth="1"/>
    <col min="8" max="8" width="11.421875" style="0" bestFit="1" customWidth="1"/>
    <col min="9" max="9" width="15.421875" style="0" customWidth="1"/>
    <col min="10" max="10" width="6.421875" style="0" customWidth="1"/>
    <col min="12" max="12" width="3.57421875" style="0" customWidth="1"/>
    <col min="13" max="13" width="31.28125" style="0" customWidth="1"/>
    <col min="14" max="14" width="47.28125" style="0" customWidth="1"/>
  </cols>
  <sheetData>
    <row r="2" ht="13.5" thickBot="1"/>
    <row r="3" spans="2:14" ht="12.75">
      <c r="B3" s="339" t="str">
        <f>location&amp;" Greenhouse Gas Emissions Inventory"</f>
        <v>County of San Diego Greenhouse Gas Emissions Inventory</v>
      </c>
      <c r="C3" s="340"/>
      <c r="D3" s="340"/>
      <c r="E3" s="340"/>
      <c r="F3" s="340"/>
      <c r="G3" s="340"/>
      <c r="H3" s="340"/>
      <c r="I3" s="341"/>
      <c r="L3" s="74"/>
      <c r="M3" s="75"/>
      <c r="N3" s="76"/>
    </row>
    <row r="4" spans="2:14" ht="12.75">
      <c r="B4" s="342" t="str">
        <f>year&amp;" Agricultural Emissions - Soil Management"</f>
        <v>2005 Agricultural Emissions - Soil Management</v>
      </c>
      <c r="C4" s="343"/>
      <c r="D4" s="343"/>
      <c r="E4" s="343"/>
      <c r="F4" s="343"/>
      <c r="G4" s="343"/>
      <c r="H4" s="343"/>
      <c r="I4" s="345"/>
      <c r="L4" s="77" t="s">
        <v>12</v>
      </c>
      <c r="M4" s="18"/>
      <c r="N4" s="78"/>
    </row>
    <row r="5" spans="2:14" ht="27" customHeight="1">
      <c r="B5" s="346" t="s">
        <v>65</v>
      </c>
      <c r="C5" s="348" t="s">
        <v>66</v>
      </c>
      <c r="D5" s="348" t="s">
        <v>68</v>
      </c>
      <c r="E5" s="46" t="s">
        <v>99</v>
      </c>
      <c r="F5" s="47"/>
      <c r="G5" s="47"/>
      <c r="H5" s="48"/>
      <c r="I5" s="364" t="s">
        <v>67</v>
      </c>
      <c r="L5" s="73"/>
      <c r="M5" s="18"/>
      <c r="N5" s="80" t="s">
        <v>62</v>
      </c>
    </row>
    <row r="6" spans="2:14" ht="51">
      <c r="B6" s="368"/>
      <c r="C6" s="349"/>
      <c r="D6" s="349"/>
      <c r="E6" s="57" t="s">
        <v>70</v>
      </c>
      <c r="F6" s="58" t="s">
        <v>69</v>
      </c>
      <c r="G6" s="58" t="s">
        <v>95</v>
      </c>
      <c r="H6" s="59" t="s">
        <v>76</v>
      </c>
      <c r="I6" s="365"/>
      <c r="L6" s="85">
        <v>1</v>
      </c>
      <c r="M6" s="86" t="s">
        <v>48</v>
      </c>
      <c r="N6" s="80" t="s">
        <v>96</v>
      </c>
    </row>
    <row r="7" spans="2:16" s="8" customFormat="1" ht="12.75">
      <c r="B7" s="44" t="s">
        <v>244</v>
      </c>
      <c r="C7" s="123">
        <f>'AG Synth Fertilizer Calcs'!D40</f>
        <v>4257.124</v>
      </c>
      <c r="D7" s="55"/>
      <c r="E7" s="60">
        <v>0.014253</v>
      </c>
      <c r="F7" s="60">
        <v>0.004632</v>
      </c>
      <c r="G7" s="106"/>
      <c r="H7" s="63"/>
      <c r="I7" s="40">
        <f>(C7*E7*nitrousoxide)+(C7*F7*nitrousoxide)</f>
        <v>23797.152875039996</v>
      </c>
      <c r="L7" s="85"/>
      <c r="M7" s="81" t="s">
        <v>92</v>
      </c>
      <c r="N7" s="78" t="s">
        <v>93</v>
      </c>
      <c r="P7"/>
    </row>
    <row r="8" spans="2:14" ht="14.25">
      <c r="B8" s="44" t="s">
        <v>71</v>
      </c>
      <c r="C8" s="55"/>
      <c r="D8" s="55"/>
      <c r="E8" s="38"/>
      <c r="F8" s="63"/>
      <c r="G8" s="63"/>
      <c r="H8" s="63"/>
      <c r="I8" s="40">
        <f>(C8*E8*nitrousoxide)+(C8*F8*nitrousoxide)</f>
        <v>0</v>
      </c>
      <c r="L8" s="85"/>
      <c r="M8" s="81"/>
      <c r="N8" s="78" t="s">
        <v>94</v>
      </c>
    </row>
    <row r="9" spans="2:14" ht="14.25">
      <c r="B9" s="44" t="s">
        <v>104</v>
      </c>
      <c r="C9" s="55"/>
      <c r="D9" s="55">
        <f>D10</f>
        <v>172</v>
      </c>
      <c r="E9" s="38"/>
      <c r="F9" s="63"/>
      <c r="G9" s="108">
        <f>1-G10</f>
        <v>0.03160726294552796</v>
      </c>
      <c r="H9" s="106">
        <v>0.13</v>
      </c>
      <c r="I9" s="40">
        <f>D9*st2mt*G9*H9*ctoco2</f>
        <v>2.350854963946204</v>
      </c>
      <c r="L9" s="85"/>
      <c r="M9" s="81" t="s">
        <v>98</v>
      </c>
      <c r="N9" s="78" t="s">
        <v>97</v>
      </c>
    </row>
    <row r="10" spans="2:14" ht="14.25">
      <c r="B10" s="44" t="s">
        <v>102</v>
      </c>
      <c r="C10" s="55"/>
      <c r="D10" s="125">
        <v>172</v>
      </c>
      <c r="E10" s="38"/>
      <c r="F10" s="63"/>
      <c r="G10" s="126">
        <f>21600/(21600+705)</f>
        <v>0.968392737054472</v>
      </c>
      <c r="H10" s="106">
        <v>0.12</v>
      </c>
      <c r="I10" s="40">
        <f>D10*st2mt*G10*H10*ctoco2</f>
        <v>66.48571812928041</v>
      </c>
      <c r="L10" s="85">
        <v>2</v>
      </c>
      <c r="M10" s="81" t="s">
        <v>72</v>
      </c>
      <c r="N10" s="78" t="s">
        <v>49</v>
      </c>
    </row>
    <row r="11" spans="2:14" ht="12.75">
      <c r="B11" s="44" t="s">
        <v>198</v>
      </c>
      <c r="C11" s="55"/>
      <c r="D11" s="55"/>
      <c r="E11" s="38"/>
      <c r="F11" s="63"/>
      <c r="G11" s="63"/>
      <c r="H11" s="63"/>
      <c r="I11" s="40"/>
      <c r="L11" s="79"/>
      <c r="M11" s="18"/>
      <c r="N11" s="78" t="s">
        <v>50</v>
      </c>
    </row>
    <row r="12" spans="2:14" ht="12.75">
      <c r="B12" s="44"/>
      <c r="C12" s="38"/>
      <c r="D12" s="55"/>
      <c r="E12" s="38"/>
      <c r="F12" s="107"/>
      <c r="G12" s="107"/>
      <c r="H12" s="107"/>
      <c r="I12" s="41"/>
      <c r="K12" s="115"/>
      <c r="L12" s="79"/>
      <c r="M12" s="18"/>
      <c r="N12" s="78" t="s">
        <v>53</v>
      </c>
    </row>
    <row r="13" spans="2:14" ht="13.5" thickBot="1">
      <c r="B13" s="45" t="s">
        <v>5</v>
      </c>
      <c r="C13" s="39"/>
      <c r="D13" s="56"/>
      <c r="E13" s="39"/>
      <c r="F13" s="39"/>
      <c r="G13" s="39"/>
      <c r="H13" s="39"/>
      <c r="I13" s="42">
        <f>SUM(I7:I12)</f>
        <v>23865.98944813322</v>
      </c>
      <c r="K13" s="15"/>
      <c r="L13" s="82">
        <v>3</v>
      </c>
      <c r="M13" s="83" t="s">
        <v>237</v>
      </c>
      <c r="N13" s="84"/>
    </row>
    <row r="14" spans="2:14" ht="12.75">
      <c r="B14" s="44" t="s">
        <v>110</v>
      </c>
      <c r="E14" s="8"/>
      <c r="K14" s="15"/>
      <c r="L14" s="15"/>
      <c r="M14" s="15"/>
      <c r="N14" s="15"/>
    </row>
    <row r="15" spans="1:13" ht="12.75">
      <c r="A15" s="7"/>
      <c r="B15" s="44" t="s">
        <v>193</v>
      </c>
      <c r="K15" s="15"/>
      <c r="L15" s="15"/>
      <c r="M15" s="15"/>
    </row>
    <row r="16" spans="2:13" ht="12.75">
      <c r="B16" s="44" t="s">
        <v>192</v>
      </c>
      <c r="K16" s="115"/>
      <c r="L16" s="115"/>
      <c r="M16" s="115"/>
    </row>
    <row r="17" ht="12.75">
      <c r="B17" s="7" t="s">
        <v>103</v>
      </c>
    </row>
    <row r="18" spans="2:4" ht="12.75">
      <c r="B18" s="116" t="s">
        <v>100</v>
      </c>
      <c r="C18" s="5" t="s">
        <v>82</v>
      </c>
      <c r="D18" s="17"/>
    </row>
    <row r="19" ht="12.75">
      <c r="B19" s="117"/>
    </row>
    <row r="20" spans="2:5" ht="12.75">
      <c r="B20" s="116" t="s">
        <v>101</v>
      </c>
      <c r="C20" s="7" t="s">
        <v>83</v>
      </c>
      <c r="E20" s="7" t="s">
        <v>86</v>
      </c>
    </row>
    <row r="21" spans="2:5" ht="12.75">
      <c r="B21" s="117"/>
      <c r="C21" s="103" t="s">
        <v>84</v>
      </c>
      <c r="E21" s="7" t="s">
        <v>88</v>
      </c>
    </row>
    <row r="22" spans="2:5" ht="12.75">
      <c r="B22" s="117"/>
      <c r="C22" s="102" t="s">
        <v>85</v>
      </c>
      <c r="E22" s="7" t="s">
        <v>48</v>
      </c>
    </row>
    <row r="23" spans="2:5" ht="12.75">
      <c r="B23" s="117"/>
      <c r="C23" s="104" t="s">
        <v>87</v>
      </c>
      <c r="E23" s="7" t="s">
        <v>89</v>
      </c>
    </row>
    <row r="24" spans="2:5" ht="12.75">
      <c r="B24" s="117"/>
      <c r="C24" s="105" t="s">
        <v>90</v>
      </c>
      <c r="E24" s="7" t="s">
        <v>91</v>
      </c>
    </row>
    <row r="25" spans="2:5" ht="12.75">
      <c r="B25" s="116" t="s">
        <v>105</v>
      </c>
      <c r="C25" s="7" t="s">
        <v>106</v>
      </c>
      <c r="E25" s="7" t="s">
        <v>107</v>
      </c>
    </row>
    <row r="27" spans="2:9" ht="12.75">
      <c r="B27" s="5"/>
      <c r="C27" s="17"/>
      <c r="D27" s="110"/>
      <c r="E27" s="15"/>
      <c r="F27" s="111"/>
      <c r="G27" s="112"/>
      <c r="H27" s="113"/>
      <c r="I27" s="114"/>
    </row>
    <row r="28" spans="4:9" ht="12.75">
      <c r="D28" s="8"/>
      <c r="E28" s="8"/>
      <c r="F28" s="8"/>
      <c r="G28" s="8"/>
      <c r="H28" s="8"/>
      <c r="I28" s="8"/>
    </row>
    <row r="29" spans="4:9" ht="12.75">
      <c r="D29" s="8"/>
      <c r="E29" s="8"/>
      <c r="F29" s="8"/>
      <c r="G29" s="8"/>
      <c r="H29" s="8"/>
      <c r="I29" s="8"/>
    </row>
    <row r="30" spans="4:9" ht="12.75">
      <c r="D30" s="8"/>
      <c r="E30" s="8"/>
      <c r="F30" s="8"/>
      <c r="G30" s="8"/>
      <c r="H30" s="8"/>
      <c r="I30" s="8"/>
    </row>
    <row r="31" spans="4:9" ht="12.75">
      <c r="D31" s="8"/>
      <c r="E31" s="8"/>
      <c r="F31" s="8"/>
      <c r="G31" s="8"/>
      <c r="H31" s="8"/>
      <c r="I31" s="8"/>
    </row>
    <row r="32" spans="4:9" ht="12.75">
      <c r="D32" s="8"/>
      <c r="E32" s="8"/>
      <c r="F32" s="8"/>
      <c r="G32" s="8"/>
      <c r="H32" s="8"/>
      <c r="I32" s="8"/>
    </row>
    <row r="33" spans="4:9" ht="12.75">
      <c r="D33" s="8"/>
      <c r="E33" s="8"/>
      <c r="F33" s="8"/>
      <c r="G33" s="8"/>
      <c r="H33" s="8"/>
      <c r="I33" s="8"/>
    </row>
    <row r="34" spans="4:9" ht="12.75">
      <c r="D34" s="8"/>
      <c r="E34" s="8"/>
      <c r="F34" s="8"/>
      <c r="G34" s="8"/>
      <c r="H34" s="8"/>
      <c r="I34" s="8"/>
    </row>
    <row r="35" spans="4:9" ht="12.75">
      <c r="D35" s="8"/>
      <c r="E35" s="8"/>
      <c r="F35" s="8"/>
      <c r="G35" s="8"/>
      <c r="H35" s="8"/>
      <c r="I35" s="8"/>
    </row>
    <row r="36" spans="4:9" ht="12.75">
      <c r="D36" s="8"/>
      <c r="E36" s="8"/>
      <c r="F36" s="8"/>
      <c r="G36" s="8"/>
      <c r="H36" s="8"/>
      <c r="I36" s="8"/>
    </row>
    <row r="37" spans="4:9" ht="12.75">
      <c r="D37" s="8"/>
      <c r="E37" s="8"/>
      <c r="F37" s="8"/>
      <c r="G37" s="8"/>
      <c r="H37" s="8"/>
      <c r="I37" s="8"/>
    </row>
    <row r="38" spans="4:9" ht="12.75">
      <c r="D38" s="8"/>
      <c r="E38" s="8"/>
      <c r="F38" s="8"/>
      <c r="G38" s="8"/>
      <c r="H38" s="8"/>
      <c r="I38" s="8"/>
    </row>
  </sheetData>
  <sheetProtection/>
  <mergeCells count="6">
    <mergeCell ref="B5:B6"/>
    <mergeCell ref="C5:C6"/>
    <mergeCell ref="D5:D6"/>
    <mergeCell ref="I5:I6"/>
    <mergeCell ref="B3:I3"/>
    <mergeCell ref="B4:I4"/>
  </mergeCells>
  <hyperlinks>
    <hyperlink ref="M10" r:id="rId1" display="Greenhouse Gas Emissions Inventory Summary [2000 - 2008]"/>
    <hyperlink ref="M7" r:id="rId2" display="USGS"/>
    <hyperlink ref="M9" r:id="rId3" display="IPCC (formula)"/>
  </hyperlinks>
  <printOptions/>
  <pageMargins left="0.75" right="0.75" top="1" bottom="1" header="0.5" footer="0.5"/>
  <pageSetup horizontalDpi="600" verticalDpi="6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</dc:creator>
  <cp:keywords/>
  <dc:description/>
  <cp:lastModifiedBy>Anna Elizabeth Lowe</cp:lastModifiedBy>
  <dcterms:created xsi:type="dcterms:W3CDTF">2008-08-25T15:37:53Z</dcterms:created>
  <dcterms:modified xsi:type="dcterms:W3CDTF">2011-06-29T23:47:12Z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-1668871049</vt:i4>
  </property>
  <property fmtid="{D5CDD505-2E9C-101B-9397-08002B2CF9AE}" pid="3" name="_NewReviewCycle">
    <vt:lpwstr/>
  </property>
  <property fmtid="{D5CDD505-2E9C-101B-9397-08002B2CF9AE}" pid="4" name="_EmailSubject">
    <vt:lpwstr>County Inventory</vt:lpwstr>
  </property>
  <property fmtid="{D5CDD505-2E9C-101B-9397-08002B2CF9AE}" pid="5" name="_AuthorEmail">
    <vt:lpwstr>Anna.Lowe@sdcounty.ca.gov</vt:lpwstr>
  </property>
  <property fmtid="{D5CDD505-2E9C-101B-9397-08002B2CF9AE}" pid="6" name="_AuthorEmailDisplayName">
    <vt:lpwstr>Lowe, Anna</vt:lpwstr>
  </property>
</Properties>
</file>